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SEG\I. Operacional\IO MAEG\Teoria dos Jogos\"/>
    </mc:Choice>
  </mc:AlternateContent>
  <bookViews>
    <workbookView xWindow="0" yWindow="0" windowWidth="19200" windowHeight="12885" tabRatio="725" firstSheet="2" activeTab="2"/>
  </bookViews>
  <sheets>
    <sheet name="Relatório de Resposta 1" sheetId="65" r:id="rId1"/>
    <sheet name="Relatório de Sensibilidade 1" sheetId="66" r:id="rId2"/>
    <sheet name="Folha1" sheetId="1" r:id="rId3"/>
    <sheet name="Relatório de Resposta 2" sheetId="67" r:id="rId4"/>
    <sheet name="Relatório de Sensibilidade 2" sheetId="68" r:id="rId5"/>
    <sheet name="Folha2" sheetId="2" r:id="rId6"/>
    <sheet name="Relatório de Resposta 3" sheetId="69" r:id="rId7"/>
    <sheet name="Relatório de Sensibilidade 3" sheetId="70" r:id="rId8"/>
    <sheet name="Folha3" sheetId="33" r:id="rId9"/>
    <sheet name="Folha4" sheetId="38" r:id="rId10"/>
    <sheet name="Folha5" sheetId="41" r:id="rId11"/>
    <sheet name="Folha6" sheetId="52" r:id="rId12"/>
    <sheet name="Folha7" sheetId="55" r:id="rId13"/>
    <sheet name="Folha8" sheetId="64" r:id="rId14"/>
  </sheets>
  <definedNames>
    <definedName name="solver_adj" localSheetId="2" hidden="1">Folha1!$C$21:$G$21</definedName>
    <definedName name="solver_adj" localSheetId="5" hidden="1">Folha2!$C$21:$G$21</definedName>
    <definedName name="solver_adj" localSheetId="8" hidden="1">Folha3!$C$21:$G$21</definedName>
    <definedName name="solver_adj" localSheetId="9" hidden="1">Folha4!$C$21:$G$21</definedName>
    <definedName name="solver_adj" localSheetId="10" hidden="1">Folha5!$C$21:$G$21</definedName>
    <definedName name="solver_adj" localSheetId="11" hidden="1">Folha6!$C$21:$G$21</definedName>
    <definedName name="solver_adj" localSheetId="12" hidden="1">Folha7!$C$21:$G$21</definedName>
    <definedName name="solver_cvg" localSheetId="2" hidden="1">0.0001</definedName>
    <definedName name="solver_cvg" localSheetId="5" hidden="1">0.0001</definedName>
    <definedName name="solver_cvg" localSheetId="8" hidden="1">0.0001</definedName>
    <definedName name="solver_cvg" localSheetId="9" hidden="1">0.0001</definedName>
    <definedName name="solver_cvg" localSheetId="10" hidden="1">0.0001</definedName>
    <definedName name="solver_cvg" localSheetId="11" hidden="1">0.0001</definedName>
    <definedName name="solver_cvg" localSheetId="12" hidden="1">0.0001</definedName>
    <definedName name="solver_drv" localSheetId="2" hidden="1">1</definedName>
    <definedName name="solver_drv" localSheetId="5" hidden="1">1</definedName>
    <definedName name="solver_drv" localSheetId="8" hidden="1">1</definedName>
    <definedName name="solver_drv" localSheetId="9" hidden="1">1</definedName>
    <definedName name="solver_drv" localSheetId="10" hidden="1">1</definedName>
    <definedName name="solver_drv" localSheetId="11" hidden="1">1</definedName>
    <definedName name="solver_drv" localSheetId="12" hidden="1">2</definedName>
    <definedName name="solver_eng" localSheetId="2" hidden="1">2</definedName>
    <definedName name="solver_eng" localSheetId="5" hidden="1">2</definedName>
    <definedName name="solver_eng" localSheetId="8" hidden="1">2</definedName>
    <definedName name="solver_eng" localSheetId="9" hidden="1">2</definedName>
    <definedName name="solver_eng" localSheetId="10" hidden="1">2</definedName>
    <definedName name="solver_eng" localSheetId="11" hidden="1">2</definedName>
    <definedName name="solver_eng" localSheetId="12" hidden="1">2</definedName>
    <definedName name="solver_est" localSheetId="2" hidden="1">1</definedName>
    <definedName name="solver_est" localSheetId="5" hidden="1">1</definedName>
    <definedName name="solver_est" localSheetId="8" hidden="1">1</definedName>
    <definedName name="solver_est" localSheetId="9" hidden="1">1</definedName>
    <definedName name="solver_est" localSheetId="10" hidden="1">1</definedName>
    <definedName name="solver_est" localSheetId="11" hidden="1">1</definedName>
    <definedName name="solver_est" localSheetId="12" hidden="1">1</definedName>
    <definedName name="solver_itr" localSheetId="2" hidden="1">2147483647</definedName>
    <definedName name="solver_itr" localSheetId="5" hidden="1">2147483647</definedName>
    <definedName name="solver_itr" localSheetId="8" hidden="1">2147483647</definedName>
    <definedName name="solver_itr" localSheetId="9" hidden="1">2147483647</definedName>
    <definedName name="solver_itr" localSheetId="10" hidden="1">2147483647</definedName>
    <definedName name="solver_itr" localSheetId="11" hidden="1">2147483647</definedName>
    <definedName name="solver_itr" localSheetId="12" hidden="1">2147483647</definedName>
    <definedName name="solver_lhs1" localSheetId="2" hidden="1">Folha1!$H$18</definedName>
    <definedName name="solver_lhs1" localSheetId="5" hidden="1">Folha2!$H$10:$H$17</definedName>
    <definedName name="solver_lhs1" localSheetId="8" hidden="1">Folha3!$H$10:$H$17</definedName>
    <definedName name="solver_lhs1" localSheetId="9" hidden="1">Folha4!$H$13:$H$18</definedName>
    <definedName name="solver_lhs1" localSheetId="10" hidden="1">Folha5!$H$13:$H$18</definedName>
    <definedName name="solver_lhs1" localSheetId="11" hidden="1">Folha6!$H$12:$H$18</definedName>
    <definedName name="solver_lhs1" localSheetId="12" hidden="1">Folha7!$H$11:$H$18</definedName>
    <definedName name="solver_lhs2" localSheetId="2" hidden="1">Folha1!$H$4:$H$17</definedName>
    <definedName name="solver_lhs2" localSheetId="5" hidden="1">Folha2!$H$18</definedName>
    <definedName name="solver_lhs2" localSheetId="8" hidden="1">Folha3!$H$18</definedName>
    <definedName name="solver_lhs2" localSheetId="9" hidden="1">Folha4!$H$4:$H$6</definedName>
    <definedName name="solver_lhs2" localSheetId="10" hidden="1">Folha5!$H$4:$H$5</definedName>
    <definedName name="solver_lhs2" localSheetId="11" hidden="1">Folha6!$H$4:$H$5</definedName>
    <definedName name="solver_lhs2" localSheetId="12" hidden="1">Folha7!$H$4:$H$5</definedName>
    <definedName name="solver_lhs3" localSheetId="5" hidden="1">Folha2!$H$4:$H$8</definedName>
    <definedName name="solver_lhs3" localSheetId="8" hidden="1">Folha3!$H$4</definedName>
    <definedName name="solver_lhs3" localSheetId="9" hidden="1">Folha4!$H$7</definedName>
    <definedName name="solver_lhs3" localSheetId="10" hidden="1">Folha5!$H$6:$H$7</definedName>
    <definedName name="solver_lhs3" localSheetId="11" hidden="1">Folha6!$H$6:$H$7</definedName>
    <definedName name="solver_lhs3" localSheetId="12" hidden="1">Folha7!$H$6:$H$7</definedName>
    <definedName name="solver_lhs4" localSheetId="5" hidden="1">Folha2!$H$9</definedName>
    <definedName name="solver_lhs4" localSheetId="8" hidden="1">Folha3!$H$5</definedName>
    <definedName name="solver_lhs4" localSheetId="9" hidden="1">Folha4!$H$8:$H$12</definedName>
    <definedName name="solver_lhs4" localSheetId="10" hidden="1">Folha5!$H$8:$H$12</definedName>
    <definedName name="solver_lhs4" localSheetId="11" hidden="1">Folha6!$H$8:$H$12</definedName>
    <definedName name="solver_lhs4" localSheetId="12" hidden="1">Folha7!$H$8:$H$10</definedName>
    <definedName name="solver_lhs5" localSheetId="5" hidden="1">Folha2!$I$4:$I$12</definedName>
    <definedName name="solver_lhs5" localSheetId="8" hidden="1">Folha3!$H$6</definedName>
    <definedName name="solver_lhs6" localSheetId="8" hidden="1">Folha3!$H$7:$H$8</definedName>
    <definedName name="solver_lhs7" localSheetId="8" hidden="1">Folha3!$H$9</definedName>
    <definedName name="solver_mip" localSheetId="2" hidden="1">2147483647</definedName>
    <definedName name="solver_mip" localSheetId="5" hidden="1">2147483647</definedName>
    <definedName name="solver_mip" localSheetId="8" hidden="1">2147483647</definedName>
    <definedName name="solver_mip" localSheetId="9" hidden="1">2147483647</definedName>
    <definedName name="solver_mip" localSheetId="10" hidden="1">2147483647</definedName>
    <definedName name="solver_mip" localSheetId="11" hidden="1">2147483647</definedName>
    <definedName name="solver_mip" localSheetId="12" hidden="1">2147483647</definedName>
    <definedName name="solver_mni" localSheetId="2" hidden="1">30</definedName>
    <definedName name="solver_mni" localSheetId="5" hidden="1">30</definedName>
    <definedName name="solver_mni" localSheetId="8" hidden="1">30</definedName>
    <definedName name="solver_mni" localSheetId="9" hidden="1">30</definedName>
    <definedName name="solver_mni" localSheetId="10" hidden="1">30</definedName>
    <definedName name="solver_mni" localSheetId="11" hidden="1">30</definedName>
    <definedName name="solver_mni" localSheetId="12" hidden="1">30</definedName>
    <definedName name="solver_mrt" localSheetId="2" hidden="1">0.075</definedName>
    <definedName name="solver_mrt" localSheetId="5" hidden="1">0.075</definedName>
    <definedName name="solver_mrt" localSheetId="8" hidden="1">0.075</definedName>
    <definedName name="solver_mrt" localSheetId="9" hidden="1">0.075</definedName>
    <definedName name="solver_mrt" localSheetId="10" hidden="1">0.075</definedName>
    <definedName name="solver_mrt" localSheetId="11" hidden="1">0.075</definedName>
    <definedName name="solver_mrt" localSheetId="12" hidden="1">0.075</definedName>
    <definedName name="solver_msl" localSheetId="2" hidden="1">2</definedName>
    <definedName name="solver_msl" localSheetId="5" hidden="1">2</definedName>
    <definedName name="solver_msl" localSheetId="8" hidden="1">2</definedName>
    <definedName name="solver_msl" localSheetId="9" hidden="1">2</definedName>
    <definedName name="solver_msl" localSheetId="10" hidden="1">2</definedName>
    <definedName name="solver_msl" localSheetId="11" hidden="1">2</definedName>
    <definedName name="solver_msl" localSheetId="12" hidden="1">2</definedName>
    <definedName name="solver_neg" localSheetId="2" hidden="1">1</definedName>
    <definedName name="solver_neg" localSheetId="5" hidden="1">1</definedName>
    <definedName name="solver_neg" localSheetId="8" hidden="1">1</definedName>
    <definedName name="solver_neg" localSheetId="9" hidden="1">1</definedName>
    <definedName name="solver_neg" localSheetId="10" hidden="1">1</definedName>
    <definedName name="solver_neg" localSheetId="11" hidden="1">1</definedName>
    <definedName name="solver_neg" localSheetId="12" hidden="1">1</definedName>
    <definedName name="solver_nod" localSheetId="2" hidden="1">2147483647</definedName>
    <definedName name="solver_nod" localSheetId="5" hidden="1">2147483647</definedName>
    <definedName name="solver_nod" localSheetId="8" hidden="1">2147483647</definedName>
    <definedName name="solver_nod" localSheetId="9" hidden="1">2147483647</definedName>
    <definedName name="solver_nod" localSheetId="10" hidden="1">2147483647</definedName>
    <definedName name="solver_nod" localSheetId="11" hidden="1">2147483647</definedName>
    <definedName name="solver_nod" localSheetId="12" hidden="1">2147483647</definedName>
    <definedName name="solver_num" localSheetId="2" hidden="1">2</definedName>
    <definedName name="solver_num" localSheetId="5" hidden="1">4</definedName>
    <definedName name="solver_num" localSheetId="8" hidden="1">7</definedName>
    <definedName name="solver_num" localSheetId="9" hidden="1">4</definedName>
    <definedName name="solver_num" localSheetId="10" hidden="1">4</definedName>
    <definedName name="solver_num" localSheetId="11" hidden="1">4</definedName>
    <definedName name="solver_num" localSheetId="12" hidden="1">4</definedName>
    <definedName name="solver_nwt" localSheetId="2" hidden="1">1</definedName>
    <definedName name="solver_nwt" localSheetId="5" hidden="1">1</definedName>
    <definedName name="solver_nwt" localSheetId="8" hidden="1">1</definedName>
    <definedName name="solver_nwt" localSheetId="9" hidden="1">1</definedName>
    <definedName name="solver_nwt" localSheetId="10" hidden="1">1</definedName>
    <definedName name="solver_nwt" localSheetId="11" hidden="1">1</definedName>
    <definedName name="solver_nwt" localSheetId="12" hidden="1">1</definedName>
    <definedName name="solver_opt" localSheetId="2" hidden="1">Folha1!$H$20</definedName>
    <definedName name="solver_opt" localSheetId="5" hidden="1">Folha2!$H$20</definedName>
    <definedName name="solver_opt" localSheetId="8" hidden="1">Folha3!$H$20</definedName>
    <definedName name="solver_opt" localSheetId="9" hidden="1">Folha4!$H$20</definedName>
    <definedName name="solver_opt" localSheetId="10" hidden="1">Folha5!$H$20</definedName>
    <definedName name="solver_opt" localSheetId="11" hidden="1">Folha6!$H$20</definedName>
    <definedName name="solver_opt" localSheetId="12" hidden="1">Folha7!$H$20</definedName>
    <definedName name="solver_pre" localSheetId="2" hidden="1">0.000001</definedName>
    <definedName name="solver_pre" localSheetId="5" hidden="1">0.000001</definedName>
    <definedName name="solver_pre" localSheetId="8" hidden="1">0.000001</definedName>
    <definedName name="solver_pre" localSheetId="9" hidden="1">0.000001</definedName>
    <definedName name="solver_pre" localSheetId="10" hidden="1">0.000001</definedName>
    <definedName name="solver_pre" localSheetId="11" hidden="1">0.000001</definedName>
    <definedName name="solver_pre" localSheetId="12" hidden="1">0.000001</definedName>
    <definedName name="solver_rbv" localSheetId="2" hidden="1">2</definedName>
    <definedName name="solver_rbv" localSheetId="5" hidden="1">2</definedName>
    <definedName name="solver_rbv" localSheetId="8" hidden="1">1</definedName>
    <definedName name="solver_rbv" localSheetId="9" hidden="1">1</definedName>
    <definedName name="solver_rbv" localSheetId="10" hidden="1">1</definedName>
    <definedName name="solver_rbv" localSheetId="11" hidden="1">1</definedName>
    <definedName name="solver_rbv" localSheetId="12" hidden="1">2</definedName>
    <definedName name="solver_rel1" localSheetId="2" hidden="1">2</definedName>
    <definedName name="solver_rel1" localSheetId="5" hidden="1">1</definedName>
    <definedName name="solver_rel1" localSheetId="8" hidden="1">1</definedName>
    <definedName name="solver_rel1" localSheetId="9" hidden="1">2</definedName>
    <definedName name="solver_rel1" localSheetId="10" hidden="1">2</definedName>
    <definedName name="solver_rel1" localSheetId="11" hidden="1">2</definedName>
    <definedName name="solver_rel1" localSheetId="12" hidden="1">2</definedName>
    <definedName name="solver_rel2" localSheetId="2" hidden="1">1</definedName>
    <definedName name="solver_rel2" localSheetId="5" hidden="1">2</definedName>
    <definedName name="solver_rel2" localSheetId="8" hidden="1">2</definedName>
    <definedName name="solver_rel2" localSheetId="9" hidden="1">1</definedName>
    <definedName name="solver_rel2" localSheetId="10" hidden="1">1</definedName>
    <definedName name="solver_rel2" localSheetId="11" hidden="1">1</definedName>
    <definedName name="solver_rel2" localSheetId="12" hidden="1">1</definedName>
    <definedName name="solver_rel3" localSheetId="5" hidden="1">1</definedName>
    <definedName name="solver_rel3" localSheetId="8" hidden="1">2</definedName>
    <definedName name="solver_rel3" localSheetId="9" hidden="1">2</definedName>
    <definedName name="solver_rel3" localSheetId="10" hidden="1">2</definedName>
    <definedName name="solver_rel3" localSheetId="11" hidden="1">2</definedName>
    <definedName name="solver_rel3" localSheetId="12" hidden="1">2</definedName>
    <definedName name="solver_rel4" localSheetId="5" hidden="1">2</definedName>
    <definedName name="solver_rel4" localSheetId="8" hidden="1">1</definedName>
    <definedName name="solver_rel4" localSheetId="9" hidden="1">1</definedName>
    <definedName name="solver_rel4" localSheetId="10" hidden="1">1</definedName>
    <definedName name="solver_rel4" localSheetId="11" hidden="1">1</definedName>
    <definedName name="solver_rel4" localSheetId="12" hidden="1">1</definedName>
    <definedName name="solver_rel5" localSheetId="5" hidden="1">3</definedName>
    <definedName name="solver_rel5" localSheetId="8" hidden="1">2</definedName>
    <definedName name="solver_rel6" localSheetId="8" hidden="1">1</definedName>
    <definedName name="solver_rel7" localSheetId="8" hidden="1">2</definedName>
    <definedName name="solver_rhs1" localSheetId="2" hidden="1">Folha1!$J$18</definedName>
    <definedName name="solver_rhs1" localSheetId="5" hidden="1">Folha2!$J$10:$J$17</definedName>
    <definedName name="solver_rhs1" localSheetId="8" hidden="1">Folha3!$J$10:$J$17</definedName>
    <definedName name="solver_rhs1" localSheetId="9" hidden="1">Folha4!$J$13:$J$18</definedName>
    <definedName name="solver_rhs1" localSheetId="10" hidden="1">Folha5!$J$13:$J$18</definedName>
    <definedName name="solver_rhs1" localSheetId="11" hidden="1">Folha6!$J$12:$J$18</definedName>
    <definedName name="solver_rhs1" localSheetId="12" hidden="1">Folha7!$J$11:$J$18</definedName>
    <definedName name="solver_rhs2" localSheetId="2" hidden="1">Folha1!$J$4:$J$17</definedName>
    <definedName name="solver_rhs2" localSheetId="5" hidden="1">Folha2!$J$18</definedName>
    <definedName name="solver_rhs2" localSheetId="8" hidden="1">Folha3!$J$18</definedName>
    <definedName name="solver_rhs2" localSheetId="9" hidden="1">Folha4!$J$4:$J$6</definedName>
    <definedName name="solver_rhs2" localSheetId="10" hidden="1">Folha5!$J$4:$J$5</definedName>
    <definedName name="solver_rhs2" localSheetId="11" hidden="1">Folha6!$J$4:$J$5</definedName>
    <definedName name="solver_rhs2" localSheetId="12" hidden="1">Folha7!$J$4:$J$5</definedName>
    <definedName name="solver_rhs3" localSheetId="5" hidden="1">Folha2!$J$4:$J$8</definedName>
    <definedName name="solver_rhs3" localSheetId="8" hidden="1">Folha3!$J$4</definedName>
    <definedName name="solver_rhs3" localSheetId="9" hidden="1">Folha4!$J$7</definedName>
    <definedName name="solver_rhs3" localSheetId="10" hidden="1">Folha5!$J$6:$J$7</definedName>
    <definedName name="solver_rhs3" localSheetId="11" hidden="1">Folha6!$J$6:$J$7</definedName>
    <definedName name="solver_rhs3" localSheetId="12" hidden="1">Folha7!$J$6:$J$7</definedName>
    <definedName name="solver_rhs4" localSheetId="5" hidden="1">Folha2!$J$9</definedName>
    <definedName name="solver_rhs4" localSheetId="8" hidden="1">Folha3!$J$5</definedName>
    <definedName name="solver_rhs4" localSheetId="9" hidden="1">Folha4!$J$8:$J$12</definedName>
    <definedName name="solver_rhs4" localSheetId="10" hidden="1">Folha5!$J$8:$J$12</definedName>
    <definedName name="solver_rhs4" localSheetId="11" hidden="1">Folha6!$J$8:$J$12</definedName>
    <definedName name="solver_rhs4" localSheetId="12" hidden="1">Folha7!$J$8:$J$10</definedName>
    <definedName name="solver_rhs5" localSheetId="5" hidden="1">Folha2!$K$4:$K$12</definedName>
    <definedName name="solver_rhs5" localSheetId="8" hidden="1">Folha3!$J$6</definedName>
    <definedName name="solver_rhs6" localSheetId="8" hidden="1">Folha3!$J$7:$J$8</definedName>
    <definedName name="solver_rhs7" localSheetId="8" hidden="1">Folha3!$J$9</definedName>
    <definedName name="solver_rlx" localSheetId="2" hidden="1">2</definedName>
    <definedName name="solver_rlx" localSheetId="5" hidden="1">2</definedName>
    <definedName name="solver_rlx" localSheetId="8" hidden="1">2</definedName>
    <definedName name="solver_rlx" localSheetId="9" hidden="1">2</definedName>
    <definedName name="solver_rlx" localSheetId="10" hidden="1">2</definedName>
    <definedName name="solver_rlx" localSheetId="11" hidden="1">2</definedName>
    <definedName name="solver_rlx" localSheetId="12" hidden="1">2</definedName>
    <definedName name="solver_rsd" localSheetId="2" hidden="1">0</definedName>
    <definedName name="solver_rsd" localSheetId="5" hidden="1">0</definedName>
    <definedName name="solver_rsd" localSheetId="8" hidden="1">0</definedName>
    <definedName name="solver_rsd" localSheetId="9" hidden="1">0</definedName>
    <definedName name="solver_rsd" localSheetId="10" hidden="1">0</definedName>
    <definedName name="solver_rsd" localSheetId="11" hidden="1">0</definedName>
    <definedName name="solver_rsd" localSheetId="12" hidden="1">0</definedName>
    <definedName name="solver_scl" localSheetId="2" hidden="1">2</definedName>
    <definedName name="solver_scl" localSheetId="5" hidden="1">2</definedName>
    <definedName name="solver_scl" localSheetId="8" hidden="1">1</definedName>
    <definedName name="solver_scl" localSheetId="9" hidden="1">1</definedName>
    <definedName name="solver_scl" localSheetId="10" hidden="1">1</definedName>
    <definedName name="solver_scl" localSheetId="11" hidden="1">1</definedName>
    <definedName name="solver_scl" localSheetId="12" hidden="1">2</definedName>
    <definedName name="solver_sho" localSheetId="2" hidden="1">2</definedName>
    <definedName name="solver_sho" localSheetId="5" hidden="1">2</definedName>
    <definedName name="solver_sho" localSheetId="8" hidden="1">2</definedName>
    <definedName name="solver_sho" localSheetId="9" hidden="1">2</definedName>
    <definedName name="solver_sho" localSheetId="10" hidden="1">2</definedName>
    <definedName name="solver_sho" localSheetId="11" hidden="1">2</definedName>
    <definedName name="solver_sho" localSheetId="12" hidden="1">2</definedName>
    <definedName name="solver_ssz" localSheetId="2" hidden="1">0</definedName>
    <definedName name="solver_ssz" localSheetId="5" hidden="1">0</definedName>
    <definedName name="solver_ssz" localSheetId="8" hidden="1">100</definedName>
    <definedName name="solver_ssz" localSheetId="9" hidden="1">100</definedName>
    <definedName name="solver_ssz" localSheetId="10" hidden="1">100</definedName>
    <definedName name="solver_ssz" localSheetId="11" hidden="1">100</definedName>
    <definedName name="solver_ssz" localSheetId="12" hidden="1">100</definedName>
    <definedName name="solver_tim" localSheetId="2" hidden="1">2147483647</definedName>
    <definedName name="solver_tim" localSheetId="5" hidden="1">2147483647</definedName>
    <definedName name="solver_tim" localSheetId="8" hidden="1">2147483647</definedName>
    <definedName name="solver_tim" localSheetId="9" hidden="1">2147483647</definedName>
    <definedName name="solver_tim" localSheetId="10" hidden="1">2147483647</definedName>
    <definedName name="solver_tim" localSheetId="11" hidden="1">2147483647</definedName>
    <definedName name="solver_tim" localSheetId="12" hidden="1">2147483647</definedName>
    <definedName name="solver_tol" localSheetId="2" hidden="1">0.01</definedName>
    <definedName name="solver_tol" localSheetId="5" hidden="1">0.01</definedName>
    <definedName name="solver_tol" localSheetId="8" hidden="1">0.01</definedName>
    <definedName name="solver_tol" localSheetId="9" hidden="1">0.01</definedName>
    <definedName name="solver_tol" localSheetId="10" hidden="1">0.01</definedName>
    <definedName name="solver_tol" localSheetId="11" hidden="1">0.01</definedName>
    <definedName name="solver_tol" localSheetId="12" hidden="1">0.01</definedName>
    <definedName name="solver_typ" localSheetId="2" hidden="1">1</definedName>
    <definedName name="solver_typ" localSheetId="5" hidden="1">1</definedName>
    <definedName name="solver_typ" localSheetId="8" hidden="1">1</definedName>
    <definedName name="solver_typ" localSheetId="9" hidden="1">1</definedName>
    <definedName name="solver_typ" localSheetId="10" hidden="1">1</definedName>
    <definedName name="solver_typ" localSheetId="11" hidden="1">1</definedName>
    <definedName name="solver_typ" localSheetId="12" hidden="1">1</definedName>
    <definedName name="solver_val" localSheetId="2" hidden="1">0</definedName>
    <definedName name="solver_val" localSheetId="5" hidden="1">0</definedName>
    <definedName name="solver_val" localSheetId="8" hidden="1">0</definedName>
    <definedName name="solver_val" localSheetId="9" hidden="1">0</definedName>
    <definedName name="solver_val" localSheetId="10" hidden="1">0</definedName>
    <definedName name="solver_val" localSheetId="11" hidden="1">0</definedName>
    <definedName name="solver_val" localSheetId="12" hidden="1">0</definedName>
    <definedName name="solver_ver" localSheetId="2" hidden="1">3</definedName>
    <definedName name="solver_ver" localSheetId="5" hidden="1">3</definedName>
    <definedName name="solver_ver" localSheetId="8" hidden="1">3</definedName>
    <definedName name="solver_ver" localSheetId="9" hidden="1">3</definedName>
    <definedName name="solver_ver" localSheetId="10" hidden="1">3</definedName>
    <definedName name="solver_ver" localSheetId="11" hidden="1">3</definedName>
    <definedName name="solver_ver" localSheetId="12" hidden="1">3</definedName>
  </definedNames>
  <calcPr calcId="162913"/>
</workbook>
</file>

<file path=xl/calcChain.xml><?xml version="1.0" encoding="utf-8"?>
<calcChain xmlns="http://schemas.openxmlformats.org/spreadsheetml/2006/main">
  <c r="O23" i="1" l="1"/>
  <c r="O22" i="1"/>
  <c r="O21" i="1"/>
  <c r="O20" i="1"/>
  <c r="P20" i="1" s="1"/>
  <c r="O19" i="1"/>
  <c r="O18" i="1"/>
  <c r="O17" i="1"/>
  <c r="N23" i="1"/>
  <c r="P23" i="1" s="1"/>
  <c r="N22" i="1"/>
  <c r="N21" i="1"/>
  <c r="N20" i="1"/>
  <c r="N19" i="1"/>
  <c r="N18" i="1"/>
  <c r="N17" i="1"/>
  <c r="N16" i="1"/>
  <c r="P16" i="1" s="1"/>
  <c r="M23" i="1"/>
  <c r="M22" i="1"/>
  <c r="P21" i="1"/>
  <c r="M21" i="1"/>
  <c r="M20" i="1"/>
  <c r="M19" i="1"/>
  <c r="M18" i="1"/>
  <c r="M17" i="1"/>
  <c r="M16" i="1"/>
  <c r="O10" i="1"/>
  <c r="O9" i="1"/>
  <c r="P9" i="1" s="1"/>
  <c r="O8" i="1"/>
  <c r="O7" i="1"/>
  <c r="O5" i="1"/>
  <c r="O6" i="1"/>
  <c r="O4" i="1"/>
  <c r="N10" i="1"/>
  <c r="N9" i="1"/>
  <c r="N8" i="1"/>
  <c r="P8" i="1" s="1"/>
  <c r="N7" i="1"/>
  <c r="N6" i="1"/>
  <c r="N5" i="1"/>
  <c r="P5" i="1" s="1"/>
  <c r="N4" i="1"/>
  <c r="P4" i="1" s="1"/>
  <c r="N3" i="1"/>
  <c r="P3" i="1" s="1"/>
  <c r="M3" i="1"/>
  <c r="M4" i="1"/>
  <c r="M5" i="1"/>
  <c r="M6" i="1"/>
  <c r="M7" i="1"/>
  <c r="M8" i="1"/>
  <c r="M9" i="1"/>
  <c r="M10" i="1"/>
  <c r="O36" i="1"/>
  <c r="O35" i="1"/>
  <c r="O34" i="1"/>
  <c r="O33" i="1"/>
  <c r="O32" i="1"/>
  <c r="O31" i="1"/>
  <c r="O30" i="1"/>
  <c r="N36" i="1"/>
  <c r="N35" i="1"/>
  <c r="N34" i="1"/>
  <c r="N33" i="1"/>
  <c r="N32" i="1"/>
  <c r="N31" i="1"/>
  <c r="N30" i="1"/>
  <c r="N29" i="1"/>
  <c r="P29" i="1" s="1"/>
  <c r="E34" i="1"/>
  <c r="E33" i="1"/>
  <c r="E32" i="1"/>
  <c r="E31" i="1"/>
  <c r="E30" i="1"/>
  <c r="E29" i="1"/>
  <c r="E28" i="1"/>
  <c r="D34" i="1"/>
  <c r="D33" i="1"/>
  <c r="D32" i="1"/>
  <c r="D31" i="1"/>
  <c r="D30" i="1"/>
  <c r="D29" i="1"/>
  <c r="D28" i="1"/>
  <c r="D27" i="1"/>
  <c r="F27" i="1" s="1"/>
  <c r="M36" i="1"/>
  <c r="M35" i="1"/>
  <c r="M34" i="1"/>
  <c r="M33" i="1"/>
  <c r="M32" i="1"/>
  <c r="M31" i="1"/>
  <c r="M30" i="1"/>
  <c r="M29" i="1"/>
  <c r="C27" i="1"/>
  <c r="C28" i="1"/>
  <c r="C29" i="1"/>
  <c r="C30" i="1"/>
  <c r="C31" i="1"/>
  <c r="C32" i="1"/>
  <c r="C33" i="1"/>
  <c r="C34" i="1"/>
  <c r="Q23" i="1" l="1"/>
  <c r="Q20" i="1"/>
  <c r="Q16" i="1"/>
  <c r="Q9" i="1"/>
  <c r="Q21" i="1"/>
  <c r="P22" i="1"/>
  <c r="Q22" i="1" s="1"/>
  <c r="P19" i="1"/>
  <c r="Q19" i="1" s="1"/>
  <c r="P18" i="1"/>
  <c r="Q18" i="1" s="1"/>
  <c r="P17" i="1"/>
  <c r="Q17" i="1" s="1"/>
  <c r="P35" i="1"/>
  <c r="M12" i="1"/>
  <c r="F31" i="1"/>
  <c r="G31" i="1" s="1"/>
  <c r="P30" i="1"/>
  <c r="Q30" i="1" s="1"/>
  <c r="Q3" i="1"/>
  <c r="P7" i="1"/>
  <c r="Q7" i="1" s="1"/>
  <c r="Q29" i="1"/>
  <c r="Q35" i="1"/>
  <c r="P32" i="1"/>
  <c r="Q32" i="1" s="1"/>
  <c r="Q4" i="1"/>
  <c r="Q8" i="1"/>
  <c r="P6" i="1"/>
  <c r="Q6" i="1" s="1"/>
  <c r="P33" i="1"/>
  <c r="Q33" i="1" s="1"/>
  <c r="Q5" i="1"/>
  <c r="P10" i="1"/>
  <c r="Q10" i="1" s="1"/>
  <c r="G27" i="1"/>
  <c r="F28" i="1"/>
  <c r="G28" i="1" s="1"/>
  <c r="F29" i="1"/>
  <c r="G29" i="1" s="1"/>
  <c r="P36" i="1"/>
  <c r="Q36" i="1" s="1"/>
  <c r="P34" i="1"/>
  <c r="Q34" i="1" s="1"/>
  <c r="P31" i="1"/>
  <c r="Q31" i="1" s="1"/>
  <c r="F34" i="1"/>
  <c r="G34" i="1" s="1"/>
  <c r="F33" i="1"/>
  <c r="G33" i="1" s="1"/>
  <c r="F32" i="1"/>
  <c r="G32" i="1" s="1"/>
  <c r="F30" i="1"/>
  <c r="G30" i="1" s="1"/>
  <c r="H20" i="33"/>
  <c r="H18" i="33"/>
  <c r="H17" i="33"/>
  <c r="H16" i="33"/>
  <c r="H15" i="33"/>
  <c r="H14" i="33"/>
  <c r="H13" i="33"/>
  <c r="H12" i="33"/>
  <c r="H11" i="33"/>
  <c r="H10" i="33"/>
  <c r="H9" i="33"/>
  <c r="H8" i="33"/>
  <c r="H7" i="33"/>
  <c r="H6" i="33"/>
  <c r="H5" i="33"/>
  <c r="H4" i="33"/>
  <c r="H20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Q24" i="1" l="1"/>
  <c r="Q25" i="1" s="1"/>
  <c r="R25" i="1" s="1"/>
  <c r="Q11" i="1"/>
  <c r="Q12" i="1" s="1"/>
  <c r="R12" i="1" s="1"/>
  <c r="Q37" i="1"/>
  <c r="Q38" i="1" s="1"/>
  <c r="R38" i="1" s="1"/>
  <c r="G35" i="1"/>
  <c r="G36" i="1" s="1"/>
  <c r="H36" i="1" s="1"/>
  <c r="F23" i="2"/>
  <c r="F24" i="2" s="1"/>
  <c r="E23" i="2"/>
  <c r="E24" i="2" s="1"/>
  <c r="D23" i="2"/>
  <c r="D24" i="2" s="1"/>
  <c r="C23" i="2"/>
  <c r="C24" i="2" s="1"/>
  <c r="D22" i="2"/>
  <c r="E22" i="2"/>
  <c r="F22" i="2"/>
  <c r="C22" i="2"/>
  <c r="J10" i="64" l="1"/>
  <c r="C23" i="64" s="1"/>
  <c r="D23" i="64" s="1"/>
  <c r="H20" i="64"/>
  <c r="H18" i="64"/>
  <c r="J17" i="64"/>
  <c r="H17" i="64"/>
  <c r="J16" i="64"/>
  <c r="H16" i="64"/>
  <c r="J15" i="64"/>
  <c r="H15" i="64"/>
  <c r="J14" i="64"/>
  <c r="H14" i="64"/>
  <c r="J13" i="64"/>
  <c r="H13" i="64"/>
  <c r="J12" i="64"/>
  <c r="H12" i="64"/>
  <c r="L12" i="64" s="1"/>
  <c r="J11" i="64"/>
  <c r="H11" i="64"/>
  <c r="H10" i="64"/>
  <c r="H9" i="64"/>
  <c r="L9" i="64" s="1"/>
  <c r="L8" i="64"/>
  <c r="H8" i="64"/>
  <c r="J7" i="64"/>
  <c r="H7" i="64"/>
  <c r="J6" i="64"/>
  <c r="L6" i="64" s="1"/>
  <c r="H6" i="64"/>
  <c r="H5" i="64"/>
  <c r="L5" i="64" s="1"/>
  <c r="L4" i="64"/>
  <c r="H4" i="64"/>
  <c r="J11" i="52"/>
  <c r="H20" i="55"/>
  <c r="H18" i="55"/>
  <c r="J17" i="55"/>
  <c r="H17" i="55"/>
  <c r="J16" i="55"/>
  <c r="H16" i="55"/>
  <c r="J15" i="55"/>
  <c r="H15" i="55"/>
  <c r="J14" i="55"/>
  <c r="H14" i="55"/>
  <c r="J13" i="55"/>
  <c r="H13" i="55"/>
  <c r="J12" i="55"/>
  <c r="H12" i="55"/>
  <c r="J11" i="55"/>
  <c r="H11" i="55"/>
  <c r="H10" i="55"/>
  <c r="L10" i="55" s="1"/>
  <c r="H9" i="55"/>
  <c r="L9" i="55" s="1"/>
  <c r="H8" i="55"/>
  <c r="L8" i="55" s="1"/>
  <c r="J7" i="55"/>
  <c r="H7" i="55"/>
  <c r="J6" i="55"/>
  <c r="H6" i="55"/>
  <c r="H5" i="55"/>
  <c r="L5" i="55" s="1"/>
  <c r="H4" i="55"/>
  <c r="L4" i="55" s="1"/>
  <c r="J12" i="52"/>
  <c r="H20" i="52"/>
  <c r="H18" i="52"/>
  <c r="J17" i="52"/>
  <c r="H17" i="52"/>
  <c r="J16" i="52"/>
  <c r="H16" i="52"/>
  <c r="J15" i="52"/>
  <c r="H15" i="52"/>
  <c r="J14" i="52"/>
  <c r="H14" i="52"/>
  <c r="J13" i="52"/>
  <c r="H13" i="52"/>
  <c r="H12" i="52"/>
  <c r="H11" i="52"/>
  <c r="L11" i="52" s="1"/>
  <c r="H10" i="52"/>
  <c r="L10" i="52" s="1"/>
  <c r="H9" i="52"/>
  <c r="L9" i="52" s="1"/>
  <c r="H8" i="52"/>
  <c r="L8" i="52" s="1"/>
  <c r="J7" i="52"/>
  <c r="H7" i="52"/>
  <c r="J6" i="52"/>
  <c r="H6" i="52"/>
  <c r="H5" i="52"/>
  <c r="L5" i="52" s="1"/>
  <c r="H4" i="52"/>
  <c r="L4" i="52" s="1"/>
  <c r="L7" i="52" l="1"/>
  <c r="L12" i="52"/>
  <c r="L7" i="64"/>
  <c r="L10" i="64"/>
  <c r="L11" i="64"/>
  <c r="K26" i="2"/>
  <c r="L6" i="55"/>
  <c r="L7" i="55"/>
  <c r="L11" i="55"/>
  <c r="L12" i="55"/>
  <c r="L6" i="52"/>
  <c r="J6" i="41"/>
  <c r="H20" i="41"/>
  <c r="H18" i="41"/>
  <c r="J17" i="41"/>
  <c r="H17" i="41"/>
  <c r="J16" i="41"/>
  <c r="H16" i="41"/>
  <c r="J15" i="41"/>
  <c r="H15" i="41"/>
  <c r="J14" i="41"/>
  <c r="H14" i="41"/>
  <c r="J13" i="41"/>
  <c r="H13" i="41"/>
  <c r="H12" i="41"/>
  <c r="L12" i="41" s="1"/>
  <c r="H11" i="41"/>
  <c r="L11" i="41" s="1"/>
  <c r="H10" i="41"/>
  <c r="L10" i="41" s="1"/>
  <c r="H9" i="41"/>
  <c r="L9" i="41" s="1"/>
  <c r="H8" i="41"/>
  <c r="L8" i="41" s="1"/>
  <c r="J7" i="41"/>
  <c r="H7" i="41"/>
  <c r="H6" i="41"/>
  <c r="L6" i="41" s="1"/>
  <c r="H5" i="41"/>
  <c r="L5" i="41" s="1"/>
  <c r="H4" i="41"/>
  <c r="L4" i="41" s="1"/>
  <c r="J7" i="38"/>
  <c r="H20" i="38"/>
  <c r="H18" i="38"/>
  <c r="J17" i="38"/>
  <c r="H17" i="38"/>
  <c r="J16" i="38"/>
  <c r="H16" i="38"/>
  <c r="J15" i="38"/>
  <c r="H15" i="38"/>
  <c r="J14" i="38"/>
  <c r="H14" i="38"/>
  <c r="J13" i="38"/>
  <c r="H13" i="38"/>
  <c r="H12" i="38"/>
  <c r="L12" i="38" s="1"/>
  <c r="H11" i="38"/>
  <c r="L11" i="38" s="1"/>
  <c r="H10" i="38"/>
  <c r="L10" i="38" s="1"/>
  <c r="H9" i="38"/>
  <c r="L9" i="38" s="1"/>
  <c r="H8" i="38"/>
  <c r="L8" i="38" s="1"/>
  <c r="H7" i="38"/>
  <c r="H6" i="38"/>
  <c r="L6" i="38" s="1"/>
  <c r="H5" i="38"/>
  <c r="L5" i="38" s="1"/>
  <c r="H4" i="38"/>
  <c r="L4" i="38" s="1"/>
  <c r="L12" i="33"/>
  <c r="L11" i="33"/>
  <c r="L10" i="33"/>
  <c r="L9" i="33"/>
  <c r="L8" i="33"/>
  <c r="L6" i="33"/>
  <c r="L5" i="33"/>
  <c r="L4" i="33"/>
  <c r="R11" i="1" l="1"/>
  <c r="R24" i="1"/>
  <c r="H35" i="1"/>
  <c r="R37" i="1"/>
  <c r="L7" i="41"/>
  <c r="L7" i="38"/>
  <c r="L7" i="33"/>
  <c r="L13" i="2"/>
  <c r="L12" i="2"/>
  <c r="L11" i="2"/>
  <c r="L10" i="2"/>
  <c r="L9" i="2"/>
  <c r="L8" i="2"/>
  <c r="L7" i="2"/>
  <c r="L6" i="2"/>
  <c r="L5" i="2"/>
  <c r="L4" i="2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20" i="1"/>
  <c r="H4" i="1"/>
  <c r="L17" i="2" l="1"/>
  <c r="L16" i="2"/>
  <c r="L15" i="2"/>
  <c r="L14" i="2"/>
</calcChain>
</file>

<file path=xl/sharedStrings.xml><?xml version="1.0" encoding="utf-8"?>
<sst xmlns="http://schemas.openxmlformats.org/spreadsheetml/2006/main" count="853" uniqueCount="130">
  <si>
    <t>X1</t>
  </si>
  <si>
    <t>X2</t>
  </si>
  <si>
    <t>X3</t>
  </si>
  <si>
    <t>[1]</t>
  </si>
  <si>
    <t>[2]</t>
  </si>
  <si>
    <t>[3]</t>
  </si>
  <si>
    <t>[1; 2]</t>
  </si>
  <si>
    <t>[1; 3]</t>
  </si>
  <si>
    <t>[1; 2; 3]</t>
  </si>
  <si>
    <t>=</t>
  </si>
  <si>
    <t>FO</t>
  </si>
  <si>
    <t>X4</t>
  </si>
  <si>
    <t>[4]</t>
  </si>
  <si>
    <t>[2; 3]</t>
  </si>
  <si>
    <t>[1; 4]</t>
  </si>
  <si>
    <t>[2; 4]</t>
  </si>
  <si>
    <t>[3; 4]</t>
  </si>
  <si>
    <t>[2; 3; 4]</t>
  </si>
  <si>
    <t>[1; 2; 3; 4]</t>
  </si>
  <si>
    <t>[1; 2; 4]</t>
  </si>
  <si>
    <t>[1; 3; 4]</t>
  </si>
  <si>
    <t>Microsoft Excel 14.0 Relatório de Resposta</t>
  </si>
  <si>
    <t>Resultado: O Solver encontrou uma solução. Todas as restrições e condições de optimização foram satisfeitas.</t>
  </si>
  <si>
    <t>Motor do Solver</t>
  </si>
  <si>
    <t>Motor: LP Simplex</t>
  </si>
  <si>
    <t>Tempo de Solução: 0,031 Segundos.</t>
  </si>
  <si>
    <t>Opções do Solver</t>
  </si>
  <si>
    <t>Máximo de Subproblemas Ilimitado, Máximo de Soluções de Número Inteiro Ilimitado, Tolerância de Número Inteiro 1%, Assumir NãoNegativo</t>
  </si>
  <si>
    <t>Célula</t>
  </si>
  <si>
    <t>Nome</t>
  </si>
  <si>
    <t>Valor Original</t>
  </si>
  <si>
    <t>Valor Final</t>
  </si>
  <si>
    <t>Células de Variável</t>
  </si>
  <si>
    <t>Número inteiro</t>
  </si>
  <si>
    <t>Restrições</t>
  </si>
  <si>
    <t>Valor da Célula</t>
  </si>
  <si>
    <t>Fórmula</t>
  </si>
  <si>
    <t>Estado</t>
  </si>
  <si>
    <t>Margem</t>
  </si>
  <si>
    <t>$C$21</t>
  </si>
  <si>
    <t>Contin</t>
  </si>
  <si>
    <t>$D$21</t>
  </si>
  <si>
    <t>$E$21</t>
  </si>
  <si>
    <t>$F$21</t>
  </si>
  <si>
    <t>$G$21</t>
  </si>
  <si>
    <t>Enlace</t>
  </si>
  <si>
    <t>Sem Enlace</t>
  </si>
  <si>
    <t>Microsoft Excel 14.0 Relatório de Sensibilidade</t>
  </si>
  <si>
    <t>Final</t>
  </si>
  <si>
    <t>Valor</t>
  </si>
  <si>
    <t>Reduzido</t>
  </si>
  <si>
    <t>Custo</t>
  </si>
  <si>
    <t>Objectivo</t>
  </si>
  <si>
    <t>Coeficiente</t>
  </si>
  <si>
    <t>Permissível</t>
  </si>
  <si>
    <t>Aumentar</t>
  </si>
  <si>
    <t>Diminuir</t>
  </si>
  <si>
    <t>Sombra</t>
  </si>
  <si>
    <t>Preço</t>
  </si>
  <si>
    <t>Restrição</t>
  </si>
  <si>
    <t>Lado Direito</t>
  </si>
  <si>
    <t>Tempo Máximo Ilimitado,  Iterações Ilimitado, Precision 0,000001</t>
  </si>
  <si>
    <t>V(S)</t>
  </si>
  <si>
    <t>≤</t>
  </si>
  <si>
    <t>E1</t>
  </si>
  <si>
    <t>$H$20</t>
  </si>
  <si>
    <t>$H$18</t>
  </si>
  <si>
    <t>$H$18=$J$18</t>
  </si>
  <si>
    <t>$H$4</t>
  </si>
  <si>
    <t>$H$5</t>
  </si>
  <si>
    <t>$H$6</t>
  </si>
  <si>
    <t>$H$7</t>
  </si>
  <si>
    <t>$H$8</t>
  </si>
  <si>
    <t>$H$9</t>
  </si>
  <si>
    <t>$H$10</t>
  </si>
  <si>
    <t>$H$11</t>
  </si>
  <si>
    <t>$H$12</t>
  </si>
  <si>
    <t>$H$13</t>
  </si>
  <si>
    <t>$H$14</t>
  </si>
  <si>
    <t>$H$15</t>
  </si>
  <si>
    <t>$H$16</t>
  </si>
  <si>
    <t>$H$17</t>
  </si>
  <si>
    <t>Prob. 1 - Max</t>
  </si>
  <si>
    <t>Célula de Objectivo (Máximo)</t>
  </si>
  <si>
    <t>$H$4&lt;=$J$4</t>
  </si>
  <si>
    <t>$H$5&lt;=$J$5</t>
  </si>
  <si>
    <t>$H$6&lt;=$J$6</t>
  </si>
  <si>
    <t>$H$7&lt;=$J$7</t>
  </si>
  <si>
    <t>$H$8&lt;=$J$8</t>
  </si>
  <si>
    <t>$H$9&lt;=$J$9</t>
  </si>
  <si>
    <t>$H$10&lt;=$J$10</t>
  </si>
  <si>
    <t>$H$11&lt;=$J$11</t>
  </si>
  <si>
    <t>$H$12&lt;=$J$12</t>
  </si>
  <si>
    <t>$H$13&lt;=$J$13</t>
  </si>
  <si>
    <t>$H$14&lt;=$J$14</t>
  </si>
  <si>
    <t>$H$15&lt;=$J$15</t>
  </si>
  <si>
    <t>$H$16&lt;=$J$16</t>
  </si>
  <si>
    <t>$H$17&lt;=$J$17</t>
  </si>
  <si>
    <t>Iterações: 7 Subproblemas: 0</t>
  </si>
  <si>
    <t>E2</t>
  </si>
  <si>
    <t>E3</t>
  </si>
  <si>
    <t>Tempo Máximo Ilimitado,  Iterações Ilimitado, Precision 0,000001, Utilizar Arredondamento Automático</t>
  </si>
  <si>
    <t>Iterações: 5 Subproblemas: 0</t>
  </si>
  <si>
    <t>$H$6=$J$6</t>
  </si>
  <si>
    <t>E5</t>
  </si>
  <si>
    <t>E6</t>
  </si>
  <si>
    <t>E7</t>
  </si>
  <si>
    <t>E8</t>
  </si>
  <si>
    <t>Valor de Shapley - jogador 4</t>
  </si>
  <si>
    <t>S</t>
  </si>
  <si>
    <t>V(SU4)</t>
  </si>
  <si>
    <t>V. SH</t>
  </si>
  <si>
    <t>Pn</t>
  </si>
  <si>
    <t>Custo Mar</t>
  </si>
  <si>
    <t>Valor de Shapley - jogador 3</t>
  </si>
  <si>
    <t>V(SU3)</t>
  </si>
  <si>
    <t>Valor de Shapley - jogador 2</t>
  </si>
  <si>
    <t>V(SU2)</t>
  </si>
  <si>
    <t>Valor de Shapley - jogador 1</t>
  </si>
  <si>
    <t>V(SU1)</t>
  </si>
  <si>
    <t>Folha de Cálculo: [Nucléolo AGM.xlsx]Folha1</t>
  </si>
  <si>
    <t>Relatório Criado: 20-02-2016 12:21:41</t>
  </si>
  <si>
    <t>Iterações: 8 Subproblemas: 0</t>
  </si>
  <si>
    <t>Folha de Cálculo: [Nucléolo AGM.xlsx]Folha2</t>
  </si>
  <si>
    <t>Relatório Criado: 20-02-2016 12:26:20</t>
  </si>
  <si>
    <t>Tempo de Solução: 0,016 Segundos.</t>
  </si>
  <si>
    <t>$H$9=$J$9</t>
  </si>
  <si>
    <t>Folha de Cálculo: [Nucléolo AGM.xlsx]Folha3</t>
  </si>
  <si>
    <t>Relatório Criado: 20-02-2016 12:35:31</t>
  </si>
  <si>
    <t>$H$4=$J$4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</si>
</sst>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3" fillId="0" borderId="0" xfId="0" applyFont="1"/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4" xfId="0" applyNumberFormat="1" applyFill="1" applyBorder="1" applyAlignment="1"/>
    <xf numFmtId="0" fontId="0" fillId="0" borderId="5" xfId="0" applyNumberFormat="1" applyFill="1" applyBorder="1" applyAlignment="1"/>
    <xf numFmtId="2" fontId="0" fillId="2" borderId="0" xfId="0" applyNumberFormat="1" applyFill="1" applyAlignment="1">
      <alignment horizontal="center"/>
    </xf>
    <xf numFmtId="164" fontId="0" fillId="0" borderId="0" xfId="0" applyNumberFormat="1"/>
    <xf numFmtId="0" fontId="4" fillId="0" borderId="3" xfId="0" applyFont="1" applyFill="1" applyBorder="1" applyAlignment="1">
      <alignment horizontal="center"/>
    </xf>
    <xf numFmtId="2" fontId="0" fillId="0" borderId="5" xfId="0" applyNumberFormat="1" applyFill="1" applyBorder="1" applyAlignment="1"/>
    <xf numFmtId="2" fontId="0" fillId="0" borderId="4" xfId="0" applyNumberForma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9.42578125" customWidth="1"/>
    <col min="4" max="4" width="14.42578125" bestFit="1" customWidth="1"/>
    <col min="5" max="5" width="13.140625" bestFit="1" customWidth="1"/>
    <col min="6" max="6" width="14.85546875" bestFit="1" customWidth="1"/>
    <col min="7" max="7" width="8.42578125" customWidth="1"/>
  </cols>
  <sheetData>
    <row r="1" spans="1:5" x14ac:dyDescent="0.25">
      <c r="A1" s="6" t="s">
        <v>21</v>
      </c>
    </row>
    <row r="2" spans="1:5" x14ac:dyDescent="0.25">
      <c r="A2" s="6" t="s">
        <v>120</v>
      </c>
    </row>
    <row r="3" spans="1:5" x14ac:dyDescent="0.25">
      <c r="A3" s="6" t="s">
        <v>121</v>
      </c>
    </row>
    <row r="4" spans="1:5" x14ac:dyDescent="0.25">
      <c r="A4" s="6" t="s">
        <v>22</v>
      </c>
    </row>
    <row r="5" spans="1:5" x14ac:dyDescent="0.25">
      <c r="A5" s="6" t="s">
        <v>23</v>
      </c>
    </row>
    <row r="6" spans="1:5" x14ac:dyDescent="0.25">
      <c r="A6" s="6"/>
      <c r="B6" t="s">
        <v>24</v>
      </c>
    </row>
    <row r="7" spans="1:5" x14ac:dyDescent="0.25">
      <c r="A7" s="6"/>
      <c r="B7" t="s">
        <v>25</v>
      </c>
    </row>
    <row r="8" spans="1:5" x14ac:dyDescent="0.25">
      <c r="A8" s="6"/>
      <c r="B8" t="s">
        <v>122</v>
      </c>
    </row>
    <row r="9" spans="1:5" x14ac:dyDescent="0.25">
      <c r="A9" s="6" t="s">
        <v>26</v>
      </c>
    </row>
    <row r="10" spans="1:5" x14ac:dyDescent="0.25">
      <c r="B10" t="s">
        <v>61</v>
      </c>
    </row>
    <row r="11" spans="1:5" x14ac:dyDescent="0.25">
      <c r="B11" t="s">
        <v>27</v>
      </c>
    </row>
    <row r="14" spans="1:5" ht="15.75" thickBot="1" x14ac:dyDescent="0.3">
      <c r="A14" t="s">
        <v>83</v>
      </c>
    </row>
    <row r="15" spans="1:5" ht="15.75" thickBot="1" x14ac:dyDescent="0.3">
      <c r="B15" s="13" t="s">
        <v>28</v>
      </c>
      <c r="C15" s="13" t="s">
        <v>29</v>
      </c>
      <c r="D15" s="13" t="s">
        <v>30</v>
      </c>
      <c r="E15" s="13" t="s">
        <v>31</v>
      </c>
    </row>
    <row r="16" spans="1:5" ht="15.75" thickBot="1" x14ac:dyDescent="0.3">
      <c r="B16" s="7" t="s">
        <v>65</v>
      </c>
      <c r="C16" s="7" t="s">
        <v>10</v>
      </c>
      <c r="D16" s="9">
        <v>0</v>
      </c>
      <c r="E16" s="9">
        <v>0</v>
      </c>
    </row>
    <row r="19" spans="1:7" ht="15.75" thickBot="1" x14ac:dyDescent="0.3">
      <c r="A19" t="s">
        <v>32</v>
      </c>
    </row>
    <row r="20" spans="1:7" ht="15.75" thickBot="1" x14ac:dyDescent="0.3">
      <c r="B20" s="13" t="s">
        <v>28</v>
      </c>
      <c r="C20" s="13" t="s">
        <v>29</v>
      </c>
      <c r="D20" s="13" t="s">
        <v>30</v>
      </c>
      <c r="E20" s="13" t="s">
        <v>31</v>
      </c>
      <c r="F20" s="13" t="s">
        <v>33</v>
      </c>
    </row>
    <row r="21" spans="1:7" x14ac:dyDescent="0.25">
      <c r="B21" s="8" t="s">
        <v>39</v>
      </c>
      <c r="C21" s="8" t="s">
        <v>0</v>
      </c>
      <c r="D21" s="10">
        <v>0</v>
      </c>
      <c r="E21" s="10">
        <v>5</v>
      </c>
      <c r="F21" s="8" t="s">
        <v>40</v>
      </c>
    </row>
    <row r="22" spans="1:7" x14ac:dyDescent="0.25">
      <c r="B22" s="8" t="s">
        <v>41</v>
      </c>
      <c r="C22" s="8" t="s">
        <v>1</v>
      </c>
      <c r="D22" s="10">
        <v>0</v>
      </c>
      <c r="E22" s="10">
        <v>8</v>
      </c>
      <c r="F22" s="8" t="s">
        <v>40</v>
      </c>
    </row>
    <row r="23" spans="1:7" x14ac:dyDescent="0.25">
      <c r="B23" s="8" t="s">
        <v>42</v>
      </c>
      <c r="C23" s="8" t="s">
        <v>2</v>
      </c>
      <c r="D23" s="10">
        <v>0</v>
      </c>
      <c r="E23" s="10">
        <v>2</v>
      </c>
      <c r="F23" s="8" t="s">
        <v>40</v>
      </c>
    </row>
    <row r="24" spans="1:7" x14ac:dyDescent="0.25">
      <c r="B24" s="8" t="s">
        <v>43</v>
      </c>
      <c r="C24" s="8" t="s">
        <v>11</v>
      </c>
      <c r="D24" s="14">
        <v>0</v>
      </c>
      <c r="E24" s="14">
        <v>7</v>
      </c>
      <c r="F24" s="8" t="s">
        <v>40</v>
      </c>
    </row>
    <row r="25" spans="1:7" ht="15.75" thickBot="1" x14ac:dyDescent="0.3">
      <c r="B25" s="7" t="s">
        <v>44</v>
      </c>
      <c r="C25" s="7" t="s">
        <v>64</v>
      </c>
      <c r="D25" s="15">
        <v>0</v>
      </c>
      <c r="E25" s="15">
        <v>0</v>
      </c>
      <c r="F25" s="7" t="s">
        <v>40</v>
      </c>
    </row>
    <row r="28" spans="1:7" ht="15.75" thickBot="1" x14ac:dyDescent="0.3">
      <c r="A28" t="s">
        <v>34</v>
      </c>
    </row>
    <row r="29" spans="1:7" ht="15.75" thickBot="1" x14ac:dyDescent="0.3">
      <c r="B29" s="13" t="s">
        <v>28</v>
      </c>
      <c r="C29" s="13" t="s">
        <v>29</v>
      </c>
      <c r="D29" s="13" t="s">
        <v>35</v>
      </c>
      <c r="E29" s="13" t="s">
        <v>36</v>
      </c>
      <c r="F29" s="13" t="s">
        <v>37</v>
      </c>
      <c r="G29" s="13" t="s">
        <v>38</v>
      </c>
    </row>
    <row r="30" spans="1:7" x14ac:dyDescent="0.25">
      <c r="B30" s="8" t="s">
        <v>66</v>
      </c>
      <c r="C30" s="8" t="s">
        <v>18</v>
      </c>
      <c r="D30" s="10">
        <v>22</v>
      </c>
      <c r="E30" s="8" t="s">
        <v>67</v>
      </c>
      <c r="F30" s="8" t="s">
        <v>45</v>
      </c>
      <c r="G30" s="8">
        <v>0</v>
      </c>
    </row>
    <row r="31" spans="1:7" x14ac:dyDescent="0.25">
      <c r="B31" s="8" t="s">
        <v>68</v>
      </c>
      <c r="C31" s="8" t="s">
        <v>3</v>
      </c>
      <c r="D31" s="10">
        <v>5</v>
      </c>
      <c r="E31" s="8" t="s">
        <v>84</v>
      </c>
      <c r="F31" s="8" t="s">
        <v>45</v>
      </c>
      <c r="G31" s="8">
        <v>0</v>
      </c>
    </row>
    <row r="32" spans="1:7" x14ac:dyDescent="0.25">
      <c r="B32" s="8" t="s">
        <v>69</v>
      </c>
      <c r="C32" s="8" t="s">
        <v>4</v>
      </c>
      <c r="D32" s="10">
        <v>8</v>
      </c>
      <c r="E32" s="8" t="s">
        <v>85</v>
      </c>
      <c r="F32" s="8" t="s">
        <v>45</v>
      </c>
      <c r="G32" s="8">
        <v>0</v>
      </c>
    </row>
    <row r="33" spans="2:7" x14ac:dyDescent="0.25">
      <c r="B33" s="8" t="s">
        <v>70</v>
      </c>
      <c r="C33" s="8" t="s">
        <v>5</v>
      </c>
      <c r="D33" s="10">
        <v>2</v>
      </c>
      <c r="E33" s="8" t="s">
        <v>86</v>
      </c>
      <c r="F33" s="8" t="s">
        <v>46</v>
      </c>
      <c r="G33" s="8">
        <v>2</v>
      </c>
    </row>
    <row r="34" spans="2:7" x14ac:dyDescent="0.25">
      <c r="B34" s="8" t="s">
        <v>71</v>
      </c>
      <c r="C34" s="8" t="s">
        <v>12</v>
      </c>
      <c r="D34" s="10">
        <v>7</v>
      </c>
      <c r="E34" s="8" t="s">
        <v>87</v>
      </c>
      <c r="F34" s="8" t="s">
        <v>46</v>
      </c>
      <c r="G34" s="8">
        <v>2</v>
      </c>
    </row>
    <row r="35" spans="2:7" x14ac:dyDescent="0.25">
      <c r="B35" s="8" t="s">
        <v>72</v>
      </c>
      <c r="C35" s="8" t="s">
        <v>6</v>
      </c>
      <c r="D35" s="10">
        <v>13</v>
      </c>
      <c r="E35" s="8" t="s">
        <v>88</v>
      </c>
      <c r="F35" s="8" t="s">
        <v>45</v>
      </c>
      <c r="G35" s="8">
        <v>0</v>
      </c>
    </row>
    <row r="36" spans="2:7" x14ac:dyDescent="0.25">
      <c r="B36" s="8" t="s">
        <v>73</v>
      </c>
      <c r="C36" s="8" t="s">
        <v>7</v>
      </c>
      <c r="D36" s="10">
        <v>7</v>
      </c>
      <c r="E36" s="8" t="s">
        <v>89</v>
      </c>
      <c r="F36" s="8" t="s">
        <v>45</v>
      </c>
      <c r="G36" s="8">
        <v>0</v>
      </c>
    </row>
    <row r="37" spans="2:7" x14ac:dyDescent="0.25">
      <c r="B37" s="8" t="s">
        <v>74</v>
      </c>
      <c r="C37" s="8" t="s">
        <v>14</v>
      </c>
      <c r="D37" s="10">
        <v>12</v>
      </c>
      <c r="E37" s="8" t="s">
        <v>90</v>
      </c>
      <c r="F37" s="8" t="s">
        <v>46</v>
      </c>
      <c r="G37" s="8">
        <v>2</v>
      </c>
    </row>
    <row r="38" spans="2:7" x14ac:dyDescent="0.25">
      <c r="B38" s="8" t="s">
        <v>75</v>
      </c>
      <c r="C38" s="8" t="s">
        <v>13</v>
      </c>
      <c r="D38" s="10">
        <v>10</v>
      </c>
      <c r="E38" s="8" t="s">
        <v>91</v>
      </c>
      <c r="F38" s="8" t="s">
        <v>46</v>
      </c>
      <c r="G38" s="8">
        <v>2</v>
      </c>
    </row>
    <row r="39" spans="2:7" x14ac:dyDescent="0.25">
      <c r="B39" s="8" t="s">
        <v>76</v>
      </c>
      <c r="C39" s="8" t="s">
        <v>15</v>
      </c>
      <c r="D39" s="10">
        <v>15</v>
      </c>
      <c r="E39" s="8" t="s">
        <v>92</v>
      </c>
      <c r="F39" s="8" t="s">
        <v>45</v>
      </c>
      <c r="G39" s="8">
        <v>0</v>
      </c>
    </row>
    <row r="40" spans="2:7" x14ac:dyDescent="0.25">
      <c r="B40" s="8" t="s">
        <v>77</v>
      </c>
      <c r="C40" s="8" t="s">
        <v>16</v>
      </c>
      <c r="D40" s="10">
        <v>9</v>
      </c>
      <c r="E40" s="8" t="s">
        <v>93</v>
      </c>
      <c r="F40" s="8" t="s">
        <v>46</v>
      </c>
      <c r="G40" s="8">
        <v>4</v>
      </c>
    </row>
    <row r="41" spans="2:7" x14ac:dyDescent="0.25">
      <c r="B41" s="8" t="s">
        <v>78</v>
      </c>
      <c r="C41" s="8" t="s">
        <v>8</v>
      </c>
      <c r="D41" s="10">
        <v>15</v>
      </c>
      <c r="E41" s="8" t="s">
        <v>94</v>
      </c>
      <c r="F41" s="8" t="s">
        <v>45</v>
      </c>
      <c r="G41" s="8">
        <v>0</v>
      </c>
    </row>
    <row r="42" spans="2:7" x14ac:dyDescent="0.25">
      <c r="B42" s="8" t="s">
        <v>79</v>
      </c>
      <c r="C42" s="8" t="s">
        <v>19</v>
      </c>
      <c r="D42" s="10">
        <v>20</v>
      </c>
      <c r="E42" s="8" t="s">
        <v>95</v>
      </c>
      <c r="F42" s="8" t="s">
        <v>45</v>
      </c>
      <c r="G42" s="8">
        <v>0</v>
      </c>
    </row>
    <row r="43" spans="2:7" x14ac:dyDescent="0.25">
      <c r="B43" s="8" t="s">
        <v>80</v>
      </c>
      <c r="C43" s="8" t="s">
        <v>20</v>
      </c>
      <c r="D43" s="10">
        <v>14</v>
      </c>
      <c r="E43" s="8" t="s">
        <v>96</v>
      </c>
      <c r="F43" s="8" t="s">
        <v>46</v>
      </c>
      <c r="G43" s="8">
        <v>2</v>
      </c>
    </row>
    <row r="44" spans="2:7" ht="15.75" thickBot="1" x14ac:dyDescent="0.3">
      <c r="B44" s="7" t="s">
        <v>81</v>
      </c>
      <c r="C44" s="7" t="s">
        <v>17</v>
      </c>
      <c r="D44" s="9">
        <v>17</v>
      </c>
      <c r="E44" s="7" t="s">
        <v>97</v>
      </c>
      <c r="F44" s="7" t="s">
        <v>46</v>
      </c>
      <c r="G44" s="7">
        <v>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C21" sqref="C21:G21"/>
    </sheetView>
  </sheetViews>
  <sheetFormatPr defaultRowHeight="15" x14ac:dyDescent="0.25"/>
  <cols>
    <col min="9" max="9" width="6" customWidth="1"/>
  </cols>
  <sheetData>
    <row r="1" spans="2:12" x14ac:dyDescent="0.25">
      <c r="B1" t="s">
        <v>82</v>
      </c>
    </row>
    <row r="3" spans="2:12" x14ac:dyDescent="0.25">
      <c r="C3" s="1" t="s">
        <v>0</v>
      </c>
      <c r="D3" s="1" t="s">
        <v>1</v>
      </c>
      <c r="E3" s="1" t="s">
        <v>2</v>
      </c>
      <c r="F3" s="1" t="s">
        <v>11</v>
      </c>
      <c r="G3" s="1" t="s">
        <v>100</v>
      </c>
      <c r="H3" s="1"/>
      <c r="I3" s="1"/>
      <c r="J3" s="1"/>
      <c r="K3" s="1"/>
    </row>
    <row r="4" spans="2:12" x14ac:dyDescent="0.25">
      <c r="B4" s="2" t="s">
        <v>3</v>
      </c>
      <c r="C4" s="1">
        <v>1</v>
      </c>
      <c r="D4" s="1"/>
      <c r="E4" s="1"/>
      <c r="F4" s="1"/>
      <c r="G4" s="1">
        <v>1</v>
      </c>
      <c r="H4" s="1">
        <f t="shared" ref="H4:H18" si="0">SUMPRODUCT($C$21:$G$21,C4:G4)</f>
        <v>140</v>
      </c>
      <c r="I4" s="3" t="s">
        <v>63</v>
      </c>
      <c r="J4" s="1">
        <v>165</v>
      </c>
      <c r="K4" s="1"/>
      <c r="L4" s="1">
        <f>+J4-H4</f>
        <v>25</v>
      </c>
    </row>
    <row r="5" spans="2:12" x14ac:dyDescent="0.25">
      <c r="B5" t="s">
        <v>4</v>
      </c>
      <c r="C5" s="1"/>
      <c r="D5" s="1">
        <v>1</v>
      </c>
      <c r="E5" s="1"/>
      <c r="F5" s="1"/>
      <c r="G5" s="1">
        <v>1</v>
      </c>
      <c r="H5" s="1">
        <f t="shared" si="0"/>
        <v>95</v>
      </c>
      <c r="I5" s="3" t="s">
        <v>63</v>
      </c>
      <c r="J5" s="1">
        <v>110</v>
      </c>
      <c r="K5" s="1"/>
      <c r="L5" s="1">
        <f t="shared" ref="L5:L12" si="1">+J5-H5</f>
        <v>15</v>
      </c>
    </row>
    <row r="6" spans="2:12" x14ac:dyDescent="0.25">
      <c r="B6" t="s">
        <v>5</v>
      </c>
      <c r="C6" s="1"/>
      <c r="D6" s="1"/>
      <c r="E6" s="1">
        <v>1</v>
      </c>
      <c r="F6" s="1"/>
      <c r="G6" s="1">
        <v>1</v>
      </c>
      <c r="H6" s="1">
        <f t="shared" si="0"/>
        <v>80</v>
      </c>
      <c r="I6" s="3" t="s">
        <v>63</v>
      </c>
      <c r="J6" s="1">
        <v>80</v>
      </c>
      <c r="K6" s="1"/>
      <c r="L6" s="1">
        <f t="shared" si="1"/>
        <v>0</v>
      </c>
    </row>
    <row r="7" spans="2:12" x14ac:dyDescent="0.25">
      <c r="B7" t="s">
        <v>12</v>
      </c>
      <c r="C7" s="1"/>
      <c r="D7" s="1"/>
      <c r="E7" s="1"/>
      <c r="F7" s="1">
        <v>1</v>
      </c>
      <c r="G7" s="1"/>
      <c r="H7" s="1">
        <f t="shared" si="0"/>
        <v>36.25</v>
      </c>
      <c r="I7" s="3" t="s">
        <v>9</v>
      </c>
      <c r="J7" s="1">
        <f>65-28.75</f>
        <v>36.25</v>
      </c>
      <c r="K7" s="1"/>
      <c r="L7" s="1">
        <f t="shared" si="1"/>
        <v>0</v>
      </c>
    </row>
    <row r="8" spans="2:12" x14ac:dyDescent="0.25">
      <c r="B8" t="s">
        <v>6</v>
      </c>
      <c r="C8" s="1">
        <v>1</v>
      </c>
      <c r="D8" s="1">
        <v>1</v>
      </c>
      <c r="E8" s="1"/>
      <c r="F8" s="1"/>
      <c r="G8" s="1">
        <v>1</v>
      </c>
      <c r="H8" s="1">
        <f t="shared" si="0"/>
        <v>201.25</v>
      </c>
      <c r="I8" s="3" t="s">
        <v>63</v>
      </c>
      <c r="J8" s="1">
        <v>210</v>
      </c>
      <c r="K8" s="1"/>
      <c r="L8" s="1">
        <f t="shared" si="1"/>
        <v>8.75</v>
      </c>
    </row>
    <row r="9" spans="2:12" x14ac:dyDescent="0.25">
      <c r="B9" t="s">
        <v>7</v>
      </c>
      <c r="C9" s="1">
        <v>1</v>
      </c>
      <c r="D9" s="1"/>
      <c r="E9" s="1">
        <v>1</v>
      </c>
      <c r="F9" s="1"/>
      <c r="G9" s="1">
        <v>1</v>
      </c>
      <c r="H9" s="1">
        <f t="shared" si="0"/>
        <v>186.25</v>
      </c>
      <c r="I9" s="3" t="s">
        <v>63</v>
      </c>
      <c r="J9" s="1">
        <v>195</v>
      </c>
      <c r="K9" s="1"/>
      <c r="L9" s="1">
        <f t="shared" si="1"/>
        <v>8.75</v>
      </c>
    </row>
    <row r="10" spans="2:12" x14ac:dyDescent="0.25">
      <c r="B10" t="s">
        <v>14</v>
      </c>
      <c r="C10" s="1">
        <v>1</v>
      </c>
      <c r="D10" s="1"/>
      <c r="E10" s="1"/>
      <c r="F10" s="1">
        <v>1</v>
      </c>
      <c r="G10" s="1">
        <v>1</v>
      </c>
      <c r="H10" s="1">
        <f t="shared" si="0"/>
        <v>176.25</v>
      </c>
      <c r="I10" s="3" t="s">
        <v>63</v>
      </c>
      <c r="J10" s="1">
        <v>185</v>
      </c>
      <c r="K10" s="1"/>
      <c r="L10" s="1">
        <f t="shared" si="1"/>
        <v>8.75</v>
      </c>
    </row>
    <row r="11" spans="2:12" x14ac:dyDescent="0.25">
      <c r="B11" t="s">
        <v>13</v>
      </c>
      <c r="C11" s="1"/>
      <c r="D11" s="1">
        <v>1</v>
      </c>
      <c r="E11" s="1">
        <v>1</v>
      </c>
      <c r="F11" s="1"/>
      <c r="G11" s="1">
        <v>1</v>
      </c>
      <c r="H11" s="1">
        <f t="shared" si="0"/>
        <v>141.25</v>
      </c>
      <c r="I11" s="3" t="s">
        <v>63</v>
      </c>
      <c r="J11" s="1">
        <v>145</v>
      </c>
      <c r="K11" s="1"/>
      <c r="L11" s="1">
        <f t="shared" si="1"/>
        <v>3.75</v>
      </c>
    </row>
    <row r="12" spans="2:12" x14ac:dyDescent="0.25">
      <c r="B12" t="s">
        <v>15</v>
      </c>
      <c r="C12" s="1"/>
      <c r="D12" s="1">
        <v>1</v>
      </c>
      <c r="E12" s="1"/>
      <c r="F12" s="1">
        <v>1</v>
      </c>
      <c r="G12" s="1">
        <v>1</v>
      </c>
      <c r="H12" s="1">
        <f t="shared" si="0"/>
        <v>131.25</v>
      </c>
      <c r="I12" s="3" t="s">
        <v>63</v>
      </c>
      <c r="J12" s="1">
        <v>135</v>
      </c>
      <c r="K12" s="1"/>
      <c r="L12" s="1">
        <f t="shared" si="1"/>
        <v>3.75</v>
      </c>
    </row>
    <row r="13" spans="2:12" x14ac:dyDescent="0.25">
      <c r="B13" t="s">
        <v>16</v>
      </c>
      <c r="C13" s="1"/>
      <c r="D13" s="1"/>
      <c r="E13" s="1">
        <v>1</v>
      </c>
      <c r="F13" s="1">
        <v>1</v>
      </c>
      <c r="G13" s="1"/>
      <c r="H13" s="1">
        <f t="shared" si="0"/>
        <v>82.5</v>
      </c>
      <c r="I13" s="3" t="s">
        <v>9</v>
      </c>
      <c r="J13" s="1">
        <f>110-27.5</f>
        <v>82.5</v>
      </c>
      <c r="K13" s="1"/>
      <c r="L13" s="1"/>
    </row>
    <row r="14" spans="2:12" x14ac:dyDescent="0.25">
      <c r="B14" t="s">
        <v>8</v>
      </c>
      <c r="C14" s="1">
        <v>1</v>
      </c>
      <c r="D14" s="1">
        <v>1</v>
      </c>
      <c r="E14" s="1">
        <v>1</v>
      </c>
      <c r="F14" s="1"/>
      <c r="G14" s="1"/>
      <c r="H14" s="1">
        <f t="shared" si="0"/>
        <v>213.75</v>
      </c>
      <c r="I14" s="3" t="s">
        <v>9</v>
      </c>
      <c r="J14">
        <f>235-21.25</f>
        <v>213.75</v>
      </c>
      <c r="L14" s="1"/>
    </row>
    <row r="15" spans="2:12" x14ac:dyDescent="0.25">
      <c r="B15" t="s">
        <v>19</v>
      </c>
      <c r="C15" s="1">
        <v>1</v>
      </c>
      <c r="D15" s="1">
        <v>1</v>
      </c>
      <c r="E15" s="1"/>
      <c r="F15" s="1">
        <v>1</v>
      </c>
      <c r="G15" s="1"/>
      <c r="H15" s="1">
        <f t="shared" si="0"/>
        <v>203.75</v>
      </c>
      <c r="I15" s="3" t="s">
        <v>9</v>
      </c>
      <c r="J15">
        <f>225-21.25</f>
        <v>203.75</v>
      </c>
      <c r="L15" s="1"/>
    </row>
    <row r="16" spans="2:12" x14ac:dyDescent="0.25">
      <c r="B16" t="s">
        <v>20</v>
      </c>
      <c r="C16" s="1">
        <v>1</v>
      </c>
      <c r="D16" s="1"/>
      <c r="E16" s="1">
        <v>1</v>
      </c>
      <c r="F16" s="1">
        <v>1</v>
      </c>
      <c r="G16" s="1"/>
      <c r="H16" s="1">
        <f t="shared" si="0"/>
        <v>188.75</v>
      </c>
      <c r="I16" s="3" t="s">
        <v>9</v>
      </c>
      <c r="J16">
        <f>210-21.25</f>
        <v>188.75</v>
      </c>
      <c r="L16" s="1"/>
    </row>
    <row r="17" spans="2:12" x14ac:dyDescent="0.25">
      <c r="B17" t="s">
        <v>17</v>
      </c>
      <c r="C17" s="1"/>
      <c r="D17" s="1">
        <v>1</v>
      </c>
      <c r="E17" s="1">
        <v>1</v>
      </c>
      <c r="F17" s="1">
        <v>1</v>
      </c>
      <c r="G17" s="1"/>
      <c r="H17" s="1">
        <f t="shared" si="0"/>
        <v>143.75</v>
      </c>
      <c r="I17" s="3" t="s">
        <v>9</v>
      </c>
      <c r="J17">
        <f>165-21.25</f>
        <v>143.75</v>
      </c>
      <c r="L17" s="1"/>
    </row>
    <row r="18" spans="2:12" x14ac:dyDescent="0.25">
      <c r="B18" t="s">
        <v>18</v>
      </c>
      <c r="C18" s="1">
        <v>1</v>
      </c>
      <c r="D18" s="1">
        <v>1</v>
      </c>
      <c r="E18" s="1">
        <v>1</v>
      </c>
      <c r="F18" s="1">
        <v>1</v>
      </c>
      <c r="H18" s="1">
        <f t="shared" si="0"/>
        <v>250</v>
      </c>
      <c r="I18" s="3" t="s">
        <v>9</v>
      </c>
      <c r="J18">
        <v>250</v>
      </c>
      <c r="L18" s="1"/>
    </row>
    <row r="19" spans="2:12" x14ac:dyDescent="0.25">
      <c r="H19" s="1"/>
    </row>
    <row r="20" spans="2:12" x14ac:dyDescent="0.25">
      <c r="B20" t="s">
        <v>10</v>
      </c>
      <c r="C20" s="1"/>
      <c r="D20" s="1"/>
      <c r="E20" s="1"/>
      <c r="F20" s="1"/>
      <c r="G20" s="1">
        <v>1</v>
      </c>
      <c r="H20" s="5">
        <f>SUMPRODUCT($C$21:$G$21,C20:G20)</f>
        <v>33.75</v>
      </c>
      <c r="I20" s="1"/>
      <c r="J20" s="1"/>
      <c r="K20" s="1"/>
    </row>
    <row r="21" spans="2:12" x14ac:dyDescent="0.25">
      <c r="C21" s="4">
        <v>106.25</v>
      </c>
      <c r="D21" s="4">
        <v>61.25</v>
      </c>
      <c r="E21" s="4">
        <v>46.25</v>
      </c>
      <c r="F21" s="4">
        <v>36.25</v>
      </c>
      <c r="G21" s="4">
        <v>33.75</v>
      </c>
      <c r="H21" s="1"/>
      <c r="I21" s="1"/>
      <c r="J21" s="1"/>
      <c r="K21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G21" sqref="G21"/>
    </sheetView>
  </sheetViews>
  <sheetFormatPr defaultRowHeight="15" x14ac:dyDescent="0.25"/>
  <cols>
    <col min="1" max="1" width="4.140625" customWidth="1"/>
    <col min="9" max="9" width="6.140625" customWidth="1"/>
  </cols>
  <sheetData>
    <row r="1" spans="2:12" x14ac:dyDescent="0.25">
      <c r="B1" t="s">
        <v>82</v>
      </c>
    </row>
    <row r="3" spans="2:12" x14ac:dyDescent="0.25">
      <c r="C3" s="1" t="s">
        <v>0</v>
      </c>
      <c r="D3" s="1" t="s">
        <v>1</v>
      </c>
      <c r="E3" s="1" t="s">
        <v>2</v>
      </c>
      <c r="F3" s="1" t="s">
        <v>11</v>
      </c>
      <c r="G3" s="1" t="s">
        <v>104</v>
      </c>
      <c r="H3" s="1"/>
      <c r="I3" s="1"/>
      <c r="J3" s="1"/>
      <c r="K3" s="1"/>
    </row>
    <row r="4" spans="2:12" x14ac:dyDescent="0.25">
      <c r="B4" s="2" t="s">
        <v>3</v>
      </c>
      <c r="C4" s="1">
        <v>1</v>
      </c>
      <c r="D4" s="1"/>
      <c r="E4" s="1"/>
      <c r="F4" s="1"/>
      <c r="G4" s="1">
        <v>1</v>
      </c>
      <c r="H4" s="1">
        <f t="shared" ref="H4:H18" si="0">SUMPRODUCT($C$21:$G$21,C4:G4)</f>
        <v>143.75</v>
      </c>
      <c r="I4" s="3" t="s">
        <v>63</v>
      </c>
      <c r="J4" s="1">
        <v>165</v>
      </c>
      <c r="K4" s="1"/>
      <c r="L4" s="1">
        <f>+J4-H4</f>
        <v>21.25</v>
      </c>
    </row>
    <row r="5" spans="2:12" x14ac:dyDescent="0.25">
      <c r="B5" t="s">
        <v>4</v>
      </c>
      <c r="C5" s="1"/>
      <c r="D5" s="1">
        <v>1</v>
      </c>
      <c r="E5" s="1"/>
      <c r="F5" s="1"/>
      <c r="G5" s="1">
        <v>1</v>
      </c>
      <c r="H5" s="1">
        <f t="shared" si="0"/>
        <v>98.75</v>
      </c>
      <c r="I5" s="3" t="s">
        <v>63</v>
      </c>
      <c r="J5" s="1">
        <v>110</v>
      </c>
      <c r="K5" s="1"/>
      <c r="L5" s="1">
        <f t="shared" ref="L5:L12" si="1">+J5-H5</f>
        <v>11.25</v>
      </c>
    </row>
    <row r="6" spans="2:12" x14ac:dyDescent="0.25">
      <c r="B6" t="s">
        <v>5</v>
      </c>
      <c r="C6" s="1"/>
      <c r="D6" s="1"/>
      <c r="E6" s="1">
        <v>1</v>
      </c>
      <c r="F6" s="1"/>
      <c r="G6" s="1"/>
      <c r="H6" s="1">
        <f t="shared" si="0"/>
        <v>46.25</v>
      </c>
      <c r="I6" s="3" t="s">
        <v>9</v>
      </c>
      <c r="J6" s="1">
        <f>80-33.75</f>
        <v>46.25</v>
      </c>
      <c r="K6" s="1"/>
      <c r="L6" s="1">
        <f t="shared" si="1"/>
        <v>0</v>
      </c>
    </row>
    <row r="7" spans="2:12" x14ac:dyDescent="0.25">
      <c r="B7" t="s">
        <v>12</v>
      </c>
      <c r="C7" s="1"/>
      <c r="D7" s="1"/>
      <c r="E7" s="1"/>
      <c r="F7" s="1">
        <v>1</v>
      </c>
      <c r="G7" s="1"/>
      <c r="H7" s="1">
        <f t="shared" si="0"/>
        <v>36.25</v>
      </c>
      <c r="I7" s="3" t="s">
        <v>9</v>
      </c>
      <c r="J7" s="1">
        <f>65-28.75</f>
        <v>36.25</v>
      </c>
      <c r="K7" s="1"/>
      <c r="L7" s="1">
        <f t="shared" si="1"/>
        <v>0</v>
      </c>
    </row>
    <row r="8" spans="2:12" x14ac:dyDescent="0.25">
      <c r="B8" t="s">
        <v>6</v>
      </c>
      <c r="C8" s="1">
        <v>1</v>
      </c>
      <c r="D8" s="1">
        <v>1</v>
      </c>
      <c r="E8" s="1"/>
      <c r="F8" s="1"/>
      <c r="G8" s="1">
        <v>1</v>
      </c>
      <c r="H8" s="1">
        <f t="shared" si="0"/>
        <v>205</v>
      </c>
      <c r="I8" s="3" t="s">
        <v>63</v>
      </c>
      <c r="J8" s="1">
        <v>210</v>
      </c>
      <c r="K8" s="1"/>
      <c r="L8" s="1">
        <f t="shared" si="1"/>
        <v>5</v>
      </c>
    </row>
    <row r="9" spans="2:12" x14ac:dyDescent="0.25">
      <c r="B9" t="s">
        <v>7</v>
      </c>
      <c r="C9" s="1">
        <v>1</v>
      </c>
      <c r="D9" s="1"/>
      <c r="E9" s="1">
        <v>1</v>
      </c>
      <c r="F9" s="1"/>
      <c r="G9" s="1">
        <v>1</v>
      </c>
      <c r="H9" s="1">
        <f t="shared" si="0"/>
        <v>190</v>
      </c>
      <c r="I9" s="3" t="s">
        <v>63</v>
      </c>
      <c r="J9" s="1">
        <v>195</v>
      </c>
      <c r="K9" s="1"/>
      <c r="L9" s="1">
        <f t="shared" si="1"/>
        <v>5</v>
      </c>
    </row>
    <row r="10" spans="2:12" x14ac:dyDescent="0.25">
      <c r="B10" t="s">
        <v>14</v>
      </c>
      <c r="C10" s="1">
        <v>1</v>
      </c>
      <c r="D10" s="1"/>
      <c r="E10" s="1"/>
      <c r="F10" s="1">
        <v>1</v>
      </c>
      <c r="G10" s="1">
        <v>1</v>
      </c>
      <c r="H10" s="1">
        <f t="shared" si="0"/>
        <v>180</v>
      </c>
      <c r="I10" s="3" t="s">
        <v>63</v>
      </c>
      <c r="J10" s="1">
        <v>185</v>
      </c>
      <c r="K10" s="1"/>
      <c r="L10" s="1">
        <f t="shared" si="1"/>
        <v>5</v>
      </c>
    </row>
    <row r="11" spans="2:12" x14ac:dyDescent="0.25">
      <c r="B11" t="s">
        <v>13</v>
      </c>
      <c r="C11" s="1"/>
      <c r="D11" s="1">
        <v>1</v>
      </c>
      <c r="E11" s="1">
        <v>1</v>
      </c>
      <c r="F11" s="1"/>
      <c r="G11" s="1">
        <v>1</v>
      </c>
      <c r="H11" s="1">
        <f t="shared" si="0"/>
        <v>145</v>
      </c>
      <c r="I11" s="3" t="s">
        <v>63</v>
      </c>
      <c r="J11" s="1">
        <v>145</v>
      </c>
      <c r="K11" s="1"/>
      <c r="L11" s="1">
        <f t="shared" si="1"/>
        <v>0</v>
      </c>
    </row>
    <row r="12" spans="2:12" x14ac:dyDescent="0.25">
      <c r="B12" t="s">
        <v>15</v>
      </c>
      <c r="C12" s="1"/>
      <c r="D12" s="1">
        <v>1</v>
      </c>
      <c r="E12" s="1"/>
      <c r="F12" s="1">
        <v>1</v>
      </c>
      <c r="G12" s="1">
        <v>1</v>
      </c>
      <c r="H12" s="1">
        <f t="shared" si="0"/>
        <v>135</v>
      </c>
      <c r="I12" s="3" t="s">
        <v>63</v>
      </c>
      <c r="J12" s="1">
        <v>135</v>
      </c>
      <c r="K12" s="1"/>
      <c r="L12" s="1">
        <f t="shared" si="1"/>
        <v>0</v>
      </c>
    </row>
    <row r="13" spans="2:12" x14ac:dyDescent="0.25">
      <c r="B13" t="s">
        <v>16</v>
      </c>
      <c r="C13" s="1"/>
      <c r="D13" s="1"/>
      <c r="E13" s="1">
        <v>1</v>
      </c>
      <c r="F13" s="1">
        <v>1</v>
      </c>
      <c r="G13" s="1"/>
      <c r="H13" s="1">
        <f t="shared" si="0"/>
        <v>82.5</v>
      </c>
      <c r="I13" s="3" t="s">
        <v>9</v>
      </c>
      <c r="J13" s="1">
        <f>110-27.5</f>
        <v>82.5</v>
      </c>
      <c r="K13" s="1"/>
      <c r="L13" s="1"/>
    </row>
    <row r="14" spans="2:12" x14ac:dyDescent="0.25">
      <c r="B14" t="s">
        <v>8</v>
      </c>
      <c r="C14" s="1">
        <v>1</v>
      </c>
      <c r="D14" s="1">
        <v>1</v>
      </c>
      <c r="E14" s="1">
        <v>1</v>
      </c>
      <c r="F14" s="1"/>
      <c r="G14" s="1"/>
      <c r="H14" s="1">
        <f t="shared" si="0"/>
        <v>213.75</v>
      </c>
      <c r="I14" s="3" t="s">
        <v>9</v>
      </c>
      <c r="J14">
        <f>235-21.25</f>
        <v>213.75</v>
      </c>
      <c r="L14" s="1"/>
    </row>
    <row r="15" spans="2:12" x14ac:dyDescent="0.25">
      <c r="B15" t="s">
        <v>19</v>
      </c>
      <c r="C15" s="1">
        <v>1</v>
      </c>
      <c r="D15" s="1">
        <v>1</v>
      </c>
      <c r="E15" s="1"/>
      <c r="F15" s="1">
        <v>1</v>
      </c>
      <c r="G15" s="1"/>
      <c r="H15" s="1">
        <f t="shared" si="0"/>
        <v>203.75</v>
      </c>
      <c r="I15" s="3" t="s">
        <v>9</v>
      </c>
      <c r="J15">
        <f>225-21.25</f>
        <v>203.75</v>
      </c>
      <c r="L15" s="1"/>
    </row>
    <row r="16" spans="2:12" x14ac:dyDescent="0.25">
      <c r="B16" t="s">
        <v>20</v>
      </c>
      <c r="C16" s="1">
        <v>1</v>
      </c>
      <c r="D16" s="1"/>
      <c r="E16" s="1">
        <v>1</v>
      </c>
      <c r="F16" s="1">
        <v>1</v>
      </c>
      <c r="G16" s="1"/>
      <c r="H16" s="1">
        <f t="shared" si="0"/>
        <v>188.75</v>
      </c>
      <c r="I16" s="3" t="s">
        <v>9</v>
      </c>
      <c r="J16">
        <f>210-21.25</f>
        <v>188.75</v>
      </c>
      <c r="L16" s="1"/>
    </row>
    <row r="17" spans="2:12" x14ac:dyDescent="0.25">
      <c r="B17" t="s">
        <v>17</v>
      </c>
      <c r="C17" s="1"/>
      <c r="D17" s="1">
        <v>1</v>
      </c>
      <c r="E17" s="1">
        <v>1</v>
      </c>
      <c r="F17" s="1">
        <v>1</v>
      </c>
      <c r="G17" s="1"/>
      <c r="H17" s="1">
        <f t="shared" si="0"/>
        <v>143.75</v>
      </c>
      <c r="I17" s="3" t="s">
        <v>9</v>
      </c>
      <c r="J17">
        <f>165-21.25</f>
        <v>143.75</v>
      </c>
      <c r="L17" s="1"/>
    </row>
    <row r="18" spans="2:12" x14ac:dyDescent="0.25">
      <c r="B18" t="s">
        <v>18</v>
      </c>
      <c r="C18" s="1">
        <v>1</v>
      </c>
      <c r="D18" s="1">
        <v>1</v>
      </c>
      <c r="E18" s="1">
        <v>1</v>
      </c>
      <c r="F18" s="1">
        <v>1</v>
      </c>
      <c r="H18" s="1">
        <f t="shared" si="0"/>
        <v>250</v>
      </c>
      <c r="I18" s="3" t="s">
        <v>9</v>
      </c>
      <c r="J18">
        <v>250</v>
      </c>
      <c r="L18" s="1"/>
    </row>
    <row r="19" spans="2:12" x14ac:dyDescent="0.25">
      <c r="H19" s="1"/>
    </row>
    <row r="20" spans="2:12" x14ac:dyDescent="0.25">
      <c r="B20" t="s">
        <v>10</v>
      </c>
      <c r="C20" s="1"/>
      <c r="D20" s="1"/>
      <c r="E20" s="1"/>
      <c r="F20" s="1"/>
      <c r="G20" s="1">
        <v>1</v>
      </c>
      <c r="H20" s="5">
        <f>SUMPRODUCT($C$21:$G$21,C20:G20)</f>
        <v>37.5</v>
      </c>
      <c r="I20" s="1"/>
      <c r="J20" s="1"/>
      <c r="K20" s="1"/>
    </row>
    <row r="21" spans="2:12" x14ac:dyDescent="0.25">
      <c r="C21" s="4">
        <v>106.25</v>
      </c>
      <c r="D21" s="4">
        <v>61.25</v>
      </c>
      <c r="E21" s="4">
        <v>46.25</v>
      </c>
      <c r="F21" s="4">
        <v>36.25</v>
      </c>
      <c r="G21" s="4">
        <v>37.5</v>
      </c>
      <c r="H21" s="1"/>
      <c r="I21" s="1"/>
      <c r="J21" s="1"/>
      <c r="K21" s="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C21" sqref="C21:G21"/>
    </sheetView>
  </sheetViews>
  <sheetFormatPr defaultRowHeight="15" x14ac:dyDescent="0.25"/>
  <cols>
    <col min="1" max="1" width="4.140625" customWidth="1"/>
  </cols>
  <sheetData>
    <row r="1" spans="2:12" x14ac:dyDescent="0.25">
      <c r="B1" t="s">
        <v>82</v>
      </c>
    </row>
    <row r="3" spans="2:12" x14ac:dyDescent="0.25">
      <c r="C3" s="1" t="s">
        <v>0</v>
      </c>
      <c r="D3" s="1" t="s">
        <v>1</v>
      </c>
      <c r="E3" s="1" t="s">
        <v>2</v>
      </c>
      <c r="F3" s="1" t="s">
        <v>11</v>
      </c>
      <c r="G3" s="1" t="s">
        <v>105</v>
      </c>
      <c r="H3" s="1"/>
      <c r="I3" s="1"/>
      <c r="J3" s="1"/>
      <c r="K3" s="1"/>
    </row>
    <row r="4" spans="2:12" x14ac:dyDescent="0.25">
      <c r="B4" s="2" t="s">
        <v>3</v>
      </c>
      <c r="C4" s="1">
        <v>1</v>
      </c>
      <c r="D4" s="1"/>
      <c r="E4" s="1"/>
      <c r="F4" s="1"/>
      <c r="G4" s="1">
        <v>1</v>
      </c>
      <c r="H4" s="1">
        <f t="shared" ref="H4:H18" si="0">SUMPRODUCT($C$21:$G$21,C4:G4)</f>
        <v>143.75</v>
      </c>
      <c r="I4" s="3" t="s">
        <v>63</v>
      </c>
      <c r="J4" s="1">
        <v>165</v>
      </c>
      <c r="K4" s="1"/>
      <c r="L4" s="1">
        <f>+J4-H4</f>
        <v>21.25</v>
      </c>
    </row>
    <row r="5" spans="2:12" x14ac:dyDescent="0.25">
      <c r="B5" t="s">
        <v>4</v>
      </c>
      <c r="C5" s="1"/>
      <c r="D5" s="1">
        <v>1</v>
      </c>
      <c r="E5" s="1"/>
      <c r="F5" s="1"/>
      <c r="G5" s="1">
        <v>1</v>
      </c>
      <c r="H5" s="1">
        <f t="shared" si="0"/>
        <v>98.75</v>
      </c>
      <c r="I5" s="3" t="s">
        <v>63</v>
      </c>
      <c r="J5" s="1">
        <v>110</v>
      </c>
      <c r="K5" s="1"/>
      <c r="L5" s="1">
        <f t="shared" ref="L5:L12" si="1">+J5-H5</f>
        <v>11.25</v>
      </c>
    </row>
    <row r="6" spans="2:12" x14ac:dyDescent="0.25">
      <c r="B6" t="s">
        <v>5</v>
      </c>
      <c r="C6" s="1"/>
      <c r="D6" s="1"/>
      <c r="E6" s="1">
        <v>1</v>
      </c>
      <c r="F6" s="1"/>
      <c r="G6" s="1"/>
      <c r="H6" s="1">
        <f t="shared" si="0"/>
        <v>46.25</v>
      </c>
      <c r="I6" s="3" t="s">
        <v>9</v>
      </c>
      <c r="J6" s="1">
        <f>80-33.75</f>
        <v>46.25</v>
      </c>
      <c r="K6" s="1"/>
      <c r="L6" s="1">
        <f t="shared" si="1"/>
        <v>0</v>
      </c>
    </row>
    <row r="7" spans="2:12" x14ac:dyDescent="0.25">
      <c r="B7" t="s">
        <v>12</v>
      </c>
      <c r="C7" s="1"/>
      <c r="D7" s="1"/>
      <c r="E7" s="1"/>
      <c r="F7" s="1">
        <v>1</v>
      </c>
      <c r="G7" s="1"/>
      <c r="H7" s="1">
        <f t="shared" si="0"/>
        <v>36.25</v>
      </c>
      <c r="I7" s="3" t="s">
        <v>9</v>
      </c>
      <c r="J7" s="1">
        <f>65-28.75</f>
        <v>36.25</v>
      </c>
      <c r="K7" s="1"/>
      <c r="L7" s="1">
        <f t="shared" si="1"/>
        <v>0</v>
      </c>
    </row>
    <row r="8" spans="2:12" x14ac:dyDescent="0.25">
      <c r="B8" t="s">
        <v>6</v>
      </c>
      <c r="C8" s="1">
        <v>1</v>
      </c>
      <c r="D8" s="1">
        <v>1</v>
      </c>
      <c r="E8" s="1"/>
      <c r="F8" s="1"/>
      <c r="G8" s="1">
        <v>1</v>
      </c>
      <c r="H8" s="1">
        <f t="shared" si="0"/>
        <v>205</v>
      </c>
      <c r="I8" s="3" t="s">
        <v>63</v>
      </c>
      <c r="J8" s="1">
        <v>210</v>
      </c>
      <c r="K8" s="1"/>
      <c r="L8" s="1">
        <f t="shared" si="1"/>
        <v>5</v>
      </c>
    </row>
    <row r="9" spans="2:12" x14ac:dyDescent="0.25">
      <c r="B9" t="s">
        <v>7</v>
      </c>
      <c r="C9" s="1">
        <v>1</v>
      </c>
      <c r="D9" s="1"/>
      <c r="E9" s="1">
        <v>1</v>
      </c>
      <c r="F9" s="1"/>
      <c r="G9" s="1">
        <v>1</v>
      </c>
      <c r="H9" s="1">
        <f t="shared" si="0"/>
        <v>190</v>
      </c>
      <c r="I9" s="3" t="s">
        <v>63</v>
      </c>
      <c r="J9" s="1">
        <v>195</v>
      </c>
      <c r="K9" s="1"/>
      <c r="L9" s="1">
        <f t="shared" si="1"/>
        <v>5</v>
      </c>
    </row>
    <row r="10" spans="2:12" x14ac:dyDescent="0.25">
      <c r="B10" t="s">
        <v>14</v>
      </c>
      <c r="C10" s="1">
        <v>1</v>
      </c>
      <c r="D10" s="1"/>
      <c r="E10" s="1"/>
      <c r="F10" s="1">
        <v>1</v>
      </c>
      <c r="G10" s="1">
        <v>1</v>
      </c>
      <c r="H10" s="1">
        <f t="shared" si="0"/>
        <v>180</v>
      </c>
      <c r="I10" s="3" t="s">
        <v>63</v>
      </c>
      <c r="J10" s="1">
        <v>185</v>
      </c>
      <c r="K10" s="1"/>
      <c r="L10" s="1">
        <f t="shared" si="1"/>
        <v>5</v>
      </c>
    </row>
    <row r="11" spans="2:12" x14ac:dyDescent="0.25">
      <c r="B11" t="s">
        <v>13</v>
      </c>
      <c r="C11" s="1"/>
      <c r="D11" s="1">
        <v>1</v>
      </c>
      <c r="E11" s="1">
        <v>1</v>
      </c>
      <c r="F11" s="1"/>
      <c r="G11" s="1">
        <v>1</v>
      </c>
      <c r="H11" s="1">
        <f t="shared" si="0"/>
        <v>145</v>
      </c>
      <c r="I11" s="3" t="s">
        <v>63</v>
      </c>
      <c r="J11" s="1">
        <f>145</f>
        <v>145</v>
      </c>
      <c r="K11" s="1"/>
      <c r="L11" s="1">
        <f t="shared" si="1"/>
        <v>0</v>
      </c>
    </row>
    <row r="12" spans="2:12" x14ac:dyDescent="0.25">
      <c r="B12" t="s">
        <v>15</v>
      </c>
      <c r="C12" s="1"/>
      <c r="D12" s="1">
        <v>1</v>
      </c>
      <c r="E12" s="1"/>
      <c r="F12" s="1">
        <v>1</v>
      </c>
      <c r="G12" s="1"/>
      <c r="H12" s="1">
        <f t="shared" si="0"/>
        <v>97.5</v>
      </c>
      <c r="I12" s="3" t="s">
        <v>9</v>
      </c>
      <c r="J12" s="1">
        <f>135-37.5</f>
        <v>97.5</v>
      </c>
      <c r="L12" s="1">
        <f t="shared" si="1"/>
        <v>0</v>
      </c>
    </row>
    <row r="13" spans="2:12" x14ac:dyDescent="0.25">
      <c r="B13" t="s">
        <v>16</v>
      </c>
      <c r="C13" s="1"/>
      <c r="D13" s="1"/>
      <c r="E13" s="1">
        <v>1</v>
      </c>
      <c r="F13" s="1">
        <v>1</v>
      </c>
      <c r="G13" s="1"/>
      <c r="H13" s="1">
        <f t="shared" si="0"/>
        <v>82.5</v>
      </c>
      <c r="I13" s="3" t="s">
        <v>9</v>
      </c>
      <c r="J13" s="1">
        <f>110-27.5</f>
        <v>82.5</v>
      </c>
      <c r="K13" s="1"/>
      <c r="L13" s="1"/>
    </row>
    <row r="14" spans="2:12" x14ac:dyDescent="0.25">
      <c r="B14" t="s">
        <v>8</v>
      </c>
      <c r="C14" s="1">
        <v>1</v>
      </c>
      <c r="D14" s="1">
        <v>1</v>
      </c>
      <c r="E14" s="1">
        <v>1</v>
      </c>
      <c r="F14" s="1"/>
      <c r="G14" s="1"/>
      <c r="H14" s="1">
        <f t="shared" si="0"/>
        <v>213.75</v>
      </c>
      <c r="I14" s="3" t="s">
        <v>9</v>
      </c>
      <c r="J14">
        <f>235-21.25</f>
        <v>213.75</v>
      </c>
      <c r="L14" s="1"/>
    </row>
    <row r="15" spans="2:12" x14ac:dyDescent="0.25">
      <c r="B15" t="s">
        <v>19</v>
      </c>
      <c r="C15" s="1">
        <v>1</v>
      </c>
      <c r="D15" s="1">
        <v>1</v>
      </c>
      <c r="E15" s="1"/>
      <c r="F15" s="1">
        <v>1</v>
      </c>
      <c r="G15" s="1"/>
      <c r="H15" s="1">
        <f t="shared" si="0"/>
        <v>203.75</v>
      </c>
      <c r="I15" s="3" t="s">
        <v>9</v>
      </c>
      <c r="J15">
        <f>225-21.25</f>
        <v>203.75</v>
      </c>
      <c r="L15" s="1"/>
    </row>
    <row r="16" spans="2:12" x14ac:dyDescent="0.25">
      <c r="B16" t="s">
        <v>20</v>
      </c>
      <c r="C16" s="1">
        <v>1</v>
      </c>
      <c r="D16" s="1"/>
      <c r="E16" s="1">
        <v>1</v>
      </c>
      <c r="F16" s="1">
        <v>1</v>
      </c>
      <c r="G16" s="1"/>
      <c r="H16" s="1">
        <f t="shared" si="0"/>
        <v>188.75</v>
      </c>
      <c r="I16" s="3" t="s">
        <v>9</v>
      </c>
      <c r="J16">
        <f>210-21.25</f>
        <v>188.75</v>
      </c>
      <c r="L16" s="1"/>
    </row>
    <row r="17" spans="2:12" x14ac:dyDescent="0.25">
      <c r="B17" t="s">
        <v>17</v>
      </c>
      <c r="C17" s="1"/>
      <c r="D17" s="1">
        <v>1</v>
      </c>
      <c r="E17" s="1">
        <v>1</v>
      </c>
      <c r="F17" s="1">
        <v>1</v>
      </c>
      <c r="G17" s="1"/>
      <c r="H17" s="1">
        <f t="shared" si="0"/>
        <v>143.75</v>
      </c>
      <c r="I17" s="3" t="s">
        <v>9</v>
      </c>
      <c r="J17">
        <f>165-21.25</f>
        <v>143.75</v>
      </c>
      <c r="L17" s="1"/>
    </row>
    <row r="18" spans="2:12" x14ac:dyDescent="0.25">
      <c r="B18" t="s">
        <v>18</v>
      </c>
      <c r="C18" s="1">
        <v>1</v>
      </c>
      <c r="D18" s="1">
        <v>1</v>
      </c>
      <c r="E18" s="1">
        <v>1</v>
      </c>
      <c r="F18" s="1">
        <v>1</v>
      </c>
      <c r="H18" s="1">
        <f t="shared" si="0"/>
        <v>250</v>
      </c>
      <c r="I18" s="3" t="s">
        <v>9</v>
      </c>
      <c r="J18">
        <v>250</v>
      </c>
      <c r="L18" s="1"/>
    </row>
    <row r="19" spans="2:12" x14ac:dyDescent="0.25">
      <c r="H19" s="1"/>
    </row>
    <row r="20" spans="2:12" x14ac:dyDescent="0.25">
      <c r="B20" t="s">
        <v>10</v>
      </c>
      <c r="C20" s="1"/>
      <c r="D20" s="1"/>
      <c r="E20" s="1"/>
      <c r="F20" s="1"/>
      <c r="G20" s="1">
        <v>1</v>
      </c>
      <c r="H20" s="5">
        <f>SUMPRODUCT($C$21:$G$21,C20:G20)</f>
        <v>37.5</v>
      </c>
      <c r="I20" s="1"/>
      <c r="J20" s="1"/>
      <c r="K20" s="1"/>
    </row>
    <row r="21" spans="2:12" x14ac:dyDescent="0.25">
      <c r="C21" s="4">
        <v>106.25</v>
      </c>
      <c r="D21" s="4">
        <v>61.25</v>
      </c>
      <c r="E21" s="4">
        <v>46.25</v>
      </c>
      <c r="F21" s="4">
        <v>36.25</v>
      </c>
      <c r="G21" s="4">
        <v>37.5</v>
      </c>
      <c r="H21" s="1"/>
      <c r="I21" s="1"/>
      <c r="J21" s="1"/>
      <c r="K21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B1" sqref="B1:L21"/>
    </sheetView>
  </sheetViews>
  <sheetFormatPr defaultRowHeight="15" x14ac:dyDescent="0.25"/>
  <cols>
    <col min="1" max="1" width="4.7109375" customWidth="1"/>
  </cols>
  <sheetData>
    <row r="1" spans="2:12" x14ac:dyDescent="0.25">
      <c r="B1" t="s">
        <v>82</v>
      </c>
    </row>
    <row r="3" spans="2:12" x14ac:dyDescent="0.25">
      <c r="C3" s="1" t="s">
        <v>0</v>
      </c>
      <c r="D3" s="1" t="s">
        <v>1</v>
      </c>
      <c r="E3" s="1" t="s">
        <v>2</v>
      </c>
      <c r="F3" s="1" t="s">
        <v>11</v>
      </c>
      <c r="G3" s="1" t="s">
        <v>106</v>
      </c>
      <c r="H3" s="1"/>
      <c r="I3" s="1"/>
      <c r="J3" s="1"/>
      <c r="K3" s="1"/>
    </row>
    <row r="4" spans="2:12" x14ac:dyDescent="0.25">
      <c r="B4" s="2" t="s">
        <v>3</v>
      </c>
      <c r="C4" s="1">
        <v>1</v>
      </c>
      <c r="D4" s="1"/>
      <c r="E4" s="1"/>
      <c r="F4" s="1"/>
      <c r="G4" s="1">
        <v>1</v>
      </c>
      <c r="H4" s="1">
        <f t="shared" ref="H4:H18" si="0">SUMPRODUCT($C$21:$G$21,C4:G4)</f>
        <v>148.75</v>
      </c>
      <c r="I4" s="3" t="s">
        <v>63</v>
      </c>
      <c r="J4" s="1">
        <v>165</v>
      </c>
      <c r="K4" s="1"/>
      <c r="L4" s="1">
        <f>+J4-H4</f>
        <v>16.25</v>
      </c>
    </row>
    <row r="5" spans="2:12" x14ac:dyDescent="0.25">
      <c r="B5" t="s">
        <v>4</v>
      </c>
      <c r="C5" s="1"/>
      <c r="D5" s="1">
        <v>1</v>
      </c>
      <c r="E5" s="1"/>
      <c r="F5" s="1"/>
      <c r="G5" s="1">
        <v>1</v>
      </c>
      <c r="H5" s="1">
        <f t="shared" si="0"/>
        <v>103.75</v>
      </c>
      <c r="I5" s="3" t="s">
        <v>63</v>
      </c>
      <c r="J5" s="1">
        <v>110</v>
      </c>
      <c r="K5" s="1"/>
      <c r="L5" s="1">
        <f t="shared" ref="L5:L12" si="1">+J5-H5</f>
        <v>6.25</v>
      </c>
    </row>
    <row r="6" spans="2:12" x14ac:dyDescent="0.25">
      <c r="B6" t="s">
        <v>5</v>
      </c>
      <c r="C6" s="1"/>
      <c r="D6" s="1"/>
      <c r="E6" s="1">
        <v>1</v>
      </c>
      <c r="F6" s="1"/>
      <c r="G6" s="1"/>
      <c r="H6" s="1">
        <f t="shared" si="0"/>
        <v>46.25</v>
      </c>
      <c r="I6" s="3" t="s">
        <v>9</v>
      </c>
      <c r="J6" s="1">
        <f>80-33.75</f>
        <v>46.25</v>
      </c>
      <c r="K6" s="1"/>
      <c r="L6" s="1">
        <f t="shared" si="1"/>
        <v>0</v>
      </c>
    </row>
    <row r="7" spans="2:12" x14ac:dyDescent="0.25">
      <c r="B7" t="s">
        <v>12</v>
      </c>
      <c r="C7" s="1"/>
      <c r="D7" s="1"/>
      <c r="E7" s="1"/>
      <c r="F7" s="1">
        <v>1</v>
      </c>
      <c r="G7" s="1"/>
      <c r="H7" s="1">
        <f t="shared" si="0"/>
        <v>36.25</v>
      </c>
      <c r="I7" s="3" t="s">
        <v>9</v>
      </c>
      <c r="J7" s="1">
        <f>65-28.75</f>
        <v>36.25</v>
      </c>
      <c r="K7" s="1"/>
      <c r="L7" s="1">
        <f t="shared" si="1"/>
        <v>0</v>
      </c>
    </row>
    <row r="8" spans="2:12" x14ac:dyDescent="0.25">
      <c r="B8" t="s">
        <v>6</v>
      </c>
      <c r="C8" s="1">
        <v>1</v>
      </c>
      <c r="D8" s="1">
        <v>1</v>
      </c>
      <c r="E8" s="1"/>
      <c r="F8" s="1"/>
      <c r="G8" s="1">
        <v>1</v>
      </c>
      <c r="H8" s="1">
        <f t="shared" si="0"/>
        <v>210</v>
      </c>
      <c r="I8" s="3" t="s">
        <v>63</v>
      </c>
      <c r="J8" s="1">
        <v>210</v>
      </c>
      <c r="K8" s="1"/>
      <c r="L8" s="1">
        <f t="shared" si="1"/>
        <v>0</v>
      </c>
    </row>
    <row r="9" spans="2:12" x14ac:dyDescent="0.25">
      <c r="B9" t="s">
        <v>7</v>
      </c>
      <c r="C9" s="1">
        <v>1</v>
      </c>
      <c r="D9" s="1"/>
      <c r="E9" s="1">
        <v>1</v>
      </c>
      <c r="F9" s="1"/>
      <c r="G9" s="1">
        <v>1</v>
      </c>
      <c r="H9" s="1">
        <f t="shared" si="0"/>
        <v>195</v>
      </c>
      <c r="I9" s="3" t="s">
        <v>63</v>
      </c>
      <c r="J9" s="1">
        <v>195</v>
      </c>
      <c r="K9" s="1"/>
      <c r="L9" s="1">
        <f t="shared" si="1"/>
        <v>0</v>
      </c>
    </row>
    <row r="10" spans="2:12" x14ac:dyDescent="0.25">
      <c r="B10" t="s">
        <v>14</v>
      </c>
      <c r="C10" s="1">
        <v>1</v>
      </c>
      <c r="D10" s="1"/>
      <c r="E10" s="1"/>
      <c r="F10" s="1">
        <v>1</v>
      </c>
      <c r="G10" s="1">
        <v>1</v>
      </c>
      <c r="H10" s="1">
        <f t="shared" si="0"/>
        <v>185</v>
      </c>
      <c r="I10" s="3" t="s">
        <v>63</v>
      </c>
      <c r="J10" s="1">
        <v>185</v>
      </c>
      <c r="K10" s="1"/>
      <c r="L10" s="1">
        <f t="shared" si="1"/>
        <v>0</v>
      </c>
    </row>
    <row r="11" spans="2:12" x14ac:dyDescent="0.25">
      <c r="B11" t="s">
        <v>13</v>
      </c>
      <c r="C11" s="1"/>
      <c r="D11" s="1">
        <v>1</v>
      </c>
      <c r="E11" s="1">
        <v>1</v>
      </c>
      <c r="F11" s="1"/>
      <c r="G11" s="1"/>
      <c r="H11" s="1">
        <f t="shared" si="0"/>
        <v>107.5</v>
      </c>
      <c r="I11" s="3" t="s">
        <v>9</v>
      </c>
      <c r="J11" s="1">
        <f>145-37.5</f>
        <v>107.5</v>
      </c>
      <c r="K11" s="1"/>
      <c r="L11" s="1">
        <f t="shared" si="1"/>
        <v>0</v>
      </c>
    </row>
    <row r="12" spans="2:12" x14ac:dyDescent="0.25">
      <c r="B12" t="s">
        <v>15</v>
      </c>
      <c r="C12" s="1"/>
      <c r="D12" s="1">
        <v>1</v>
      </c>
      <c r="E12" s="1"/>
      <c r="F12" s="1">
        <v>1</v>
      </c>
      <c r="G12" s="1"/>
      <c r="H12" s="1">
        <f t="shared" si="0"/>
        <v>97.5</v>
      </c>
      <c r="I12" s="3" t="s">
        <v>9</v>
      </c>
      <c r="J12" s="1">
        <f>135-37.5</f>
        <v>97.5</v>
      </c>
      <c r="L12" s="1">
        <f t="shared" si="1"/>
        <v>0</v>
      </c>
    </row>
    <row r="13" spans="2:12" x14ac:dyDescent="0.25">
      <c r="B13" t="s">
        <v>16</v>
      </c>
      <c r="C13" s="1"/>
      <c r="D13" s="1"/>
      <c r="E13" s="1">
        <v>1</v>
      </c>
      <c r="F13" s="1">
        <v>1</v>
      </c>
      <c r="G13" s="1"/>
      <c r="H13" s="1">
        <f t="shared" si="0"/>
        <v>82.5</v>
      </c>
      <c r="I13" s="3" t="s">
        <v>9</v>
      </c>
      <c r="J13" s="1">
        <f>110-27.5</f>
        <v>82.5</v>
      </c>
      <c r="K13" s="1"/>
      <c r="L13" s="1"/>
    </row>
    <row r="14" spans="2:12" x14ac:dyDescent="0.25">
      <c r="B14" t="s">
        <v>8</v>
      </c>
      <c r="C14" s="1">
        <v>1</v>
      </c>
      <c r="D14" s="1">
        <v>1</v>
      </c>
      <c r="E14" s="1">
        <v>1</v>
      </c>
      <c r="F14" s="1"/>
      <c r="G14" s="1"/>
      <c r="H14" s="1">
        <f t="shared" si="0"/>
        <v>213.75</v>
      </c>
      <c r="I14" s="3" t="s">
        <v>9</v>
      </c>
      <c r="J14">
        <f>235-21.25</f>
        <v>213.75</v>
      </c>
      <c r="L14" s="1"/>
    </row>
    <row r="15" spans="2:12" x14ac:dyDescent="0.25">
      <c r="B15" t="s">
        <v>19</v>
      </c>
      <c r="C15" s="1">
        <v>1</v>
      </c>
      <c r="D15" s="1">
        <v>1</v>
      </c>
      <c r="E15" s="1"/>
      <c r="F15" s="1">
        <v>1</v>
      </c>
      <c r="G15" s="1"/>
      <c r="H15" s="1">
        <f t="shared" si="0"/>
        <v>203.75</v>
      </c>
      <c r="I15" s="3" t="s">
        <v>9</v>
      </c>
      <c r="J15">
        <f>225-21.25</f>
        <v>203.75</v>
      </c>
      <c r="L15" s="1"/>
    </row>
    <row r="16" spans="2:12" x14ac:dyDescent="0.25">
      <c r="B16" t="s">
        <v>20</v>
      </c>
      <c r="C16" s="1">
        <v>1</v>
      </c>
      <c r="D16" s="1"/>
      <c r="E16" s="1">
        <v>1</v>
      </c>
      <c r="F16" s="1">
        <v>1</v>
      </c>
      <c r="G16" s="1"/>
      <c r="H16" s="1">
        <f t="shared" si="0"/>
        <v>188.75</v>
      </c>
      <c r="I16" s="3" t="s">
        <v>9</v>
      </c>
      <c r="J16">
        <f>210-21.25</f>
        <v>188.75</v>
      </c>
      <c r="L16" s="1"/>
    </row>
    <row r="17" spans="2:12" x14ac:dyDescent="0.25">
      <c r="B17" t="s">
        <v>17</v>
      </c>
      <c r="C17" s="1"/>
      <c r="D17" s="1">
        <v>1</v>
      </c>
      <c r="E17" s="1">
        <v>1</v>
      </c>
      <c r="F17" s="1">
        <v>1</v>
      </c>
      <c r="G17" s="1"/>
      <c r="H17" s="1">
        <f t="shared" si="0"/>
        <v>143.75</v>
      </c>
      <c r="I17" s="3" t="s">
        <v>9</v>
      </c>
      <c r="J17">
        <f>165-21.25</f>
        <v>143.75</v>
      </c>
      <c r="L17" s="1"/>
    </row>
    <row r="18" spans="2:12" x14ac:dyDescent="0.25">
      <c r="B18" t="s">
        <v>18</v>
      </c>
      <c r="C18" s="1">
        <v>1</v>
      </c>
      <c r="D18" s="1">
        <v>1</v>
      </c>
      <c r="E18" s="1">
        <v>1</v>
      </c>
      <c r="F18" s="1">
        <v>1</v>
      </c>
      <c r="H18" s="1">
        <f t="shared" si="0"/>
        <v>250</v>
      </c>
      <c r="I18" s="3" t="s">
        <v>9</v>
      </c>
      <c r="J18">
        <v>250</v>
      </c>
      <c r="L18" s="1"/>
    </row>
    <row r="19" spans="2:12" x14ac:dyDescent="0.25">
      <c r="H19" s="1"/>
    </row>
    <row r="20" spans="2:12" x14ac:dyDescent="0.25">
      <c r="B20" t="s">
        <v>10</v>
      </c>
      <c r="C20" s="1"/>
      <c r="D20" s="1"/>
      <c r="E20" s="1"/>
      <c r="F20" s="1"/>
      <c r="G20" s="1">
        <v>1</v>
      </c>
      <c r="H20" s="5">
        <f>SUMPRODUCT($C$21:$G$21,C20:G20)</f>
        <v>42.5</v>
      </c>
      <c r="I20" s="1"/>
      <c r="J20" s="1"/>
      <c r="K20" s="1"/>
    </row>
    <row r="21" spans="2:12" x14ac:dyDescent="0.25">
      <c r="C21" s="4">
        <v>106.25</v>
      </c>
      <c r="D21" s="4">
        <v>61.25</v>
      </c>
      <c r="E21" s="4">
        <v>46.25</v>
      </c>
      <c r="F21" s="4">
        <v>36.25</v>
      </c>
      <c r="G21" s="4">
        <v>42.5</v>
      </c>
      <c r="H21" s="1"/>
      <c r="I21" s="1"/>
      <c r="J21" s="1"/>
      <c r="K21" s="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"/>
  <sheetViews>
    <sheetView workbookViewId="0">
      <selection activeCell="D24" sqref="D24"/>
    </sheetView>
  </sheetViews>
  <sheetFormatPr defaultRowHeight="15" x14ac:dyDescent="0.25"/>
  <sheetData>
    <row r="1" spans="2:12" x14ac:dyDescent="0.25">
      <c r="B1" t="s">
        <v>82</v>
      </c>
    </row>
    <row r="3" spans="2:12" x14ac:dyDescent="0.25">
      <c r="C3" s="1" t="s">
        <v>0</v>
      </c>
      <c r="D3" s="1" t="s">
        <v>1</v>
      </c>
      <c r="E3" s="1" t="s">
        <v>2</v>
      </c>
      <c r="F3" s="1" t="s">
        <v>11</v>
      </c>
      <c r="G3" s="1" t="s">
        <v>107</v>
      </c>
      <c r="H3" s="1"/>
      <c r="I3" s="1"/>
      <c r="J3" s="1"/>
      <c r="K3" s="1"/>
    </row>
    <row r="4" spans="2:12" x14ac:dyDescent="0.25">
      <c r="B4" s="2" t="s">
        <v>3</v>
      </c>
      <c r="C4" s="1">
        <v>1</v>
      </c>
      <c r="D4" s="1"/>
      <c r="E4" s="1"/>
      <c r="F4" s="1"/>
      <c r="G4" s="1">
        <v>1</v>
      </c>
      <c r="H4" s="1">
        <f t="shared" ref="H4:H18" si="0">SUMPRODUCT($C$21:$G$21,C4:G4)</f>
        <v>148.75</v>
      </c>
      <c r="I4" s="3" t="s">
        <v>63</v>
      </c>
      <c r="J4" s="1">
        <v>165</v>
      </c>
      <c r="K4" s="1"/>
      <c r="L4" s="1">
        <f>+J4-H4</f>
        <v>16.25</v>
      </c>
    </row>
    <row r="5" spans="2:12" x14ac:dyDescent="0.25">
      <c r="B5" t="s">
        <v>4</v>
      </c>
      <c r="C5" s="1"/>
      <c r="D5" s="1">
        <v>1</v>
      </c>
      <c r="E5" s="1"/>
      <c r="F5" s="1"/>
      <c r="G5" s="1">
        <v>1</v>
      </c>
      <c r="H5" s="1">
        <f t="shared" si="0"/>
        <v>103.75</v>
      </c>
      <c r="I5" s="3" t="s">
        <v>63</v>
      </c>
      <c r="J5" s="1">
        <v>110</v>
      </c>
      <c r="K5" s="1"/>
      <c r="L5" s="1">
        <f t="shared" ref="L5:L12" si="1">+J5-H5</f>
        <v>6.25</v>
      </c>
    </row>
    <row r="6" spans="2:12" x14ac:dyDescent="0.25">
      <c r="B6" t="s">
        <v>5</v>
      </c>
      <c r="C6" s="1"/>
      <c r="D6" s="1"/>
      <c r="E6" s="1">
        <v>1</v>
      </c>
      <c r="F6" s="1"/>
      <c r="G6" s="1"/>
      <c r="H6" s="1">
        <f t="shared" si="0"/>
        <v>46.25</v>
      </c>
      <c r="I6" s="3" t="s">
        <v>9</v>
      </c>
      <c r="J6" s="1">
        <f>80-33.75</f>
        <v>46.25</v>
      </c>
      <c r="K6" s="1"/>
      <c r="L6" s="1">
        <f t="shared" si="1"/>
        <v>0</v>
      </c>
    </row>
    <row r="7" spans="2:12" x14ac:dyDescent="0.25">
      <c r="B7" t="s">
        <v>12</v>
      </c>
      <c r="C7" s="1"/>
      <c r="D7" s="1"/>
      <c r="E7" s="1"/>
      <c r="F7" s="1">
        <v>1</v>
      </c>
      <c r="G7" s="1"/>
      <c r="H7" s="1">
        <f t="shared" si="0"/>
        <v>36.25</v>
      </c>
      <c r="I7" s="3" t="s">
        <v>9</v>
      </c>
      <c r="J7" s="1">
        <f>65-28.75</f>
        <v>36.25</v>
      </c>
      <c r="K7" s="1"/>
      <c r="L7" s="1">
        <f t="shared" si="1"/>
        <v>0</v>
      </c>
    </row>
    <row r="8" spans="2:12" x14ac:dyDescent="0.25">
      <c r="B8" t="s">
        <v>6</v>
      </c>
      <c r="C8" s="1">
        <v>1</v>
      </c>
      <c r="D8" s="1">
        <v>1</v>
      </c>
      <c r="E8" s="1"/>
      <c r="F8" s="1"/>
      <c r="G8" s="1">
        <v>1</v>
      </c>
      <c r="H8" s="1">
        <f t="shared" si="0"/>
        <v>210</v>
      </c>
      <c r="I8" s="3" t="s">
        <v>63</v>
      </c>
      <c r="J8" s="1">
        <v>210</v>
      </c>
      <c r="K8" s="1"/>
      <c r="L8" s="1">
        <f t="shared" si="1"/>
        <v>0</v>
      </c>
    </row>
    <row r="9" spans="2:12" x14ac:dyDescent="0.25">
      <c r="B9" t="s">
        <v>7</v>
      </c>
      <c r="C9" s="1">
        <v>1</v>
      </c>
      <c r="D9" s="1"/>
      <c r="E9" s="1">
        <v>1</v>
      </c>
      <c r="F9" s="1"/>
      <c r="G9" s="1">
        <v>1</v>
      </c>
      <c r="H9" s="1">
        <f t="shared" si="0"/>
        <v>195</v>
      </c>
      <c r="I9" s="3" t="s">
        <v>63</v>
      </c>
      <c r="J9" s="1">
        <v>195</v>
      </c>
      <c r="K9" s="1"/>
      <c r="L9" s="1">
        <f t="shared" si="1"/>
        <v>0</v>
      </c>
    </row>
    <row r="10" spans="2:12" x14ac:dyDescent="0.25">
      <c r="B10" t="s">
        <v>14</v>
      </c>
      <c r="C10" s="1">
        <v>1</v>
      </c>
      <c r="D10" s="1"/>
      <c r="E10" s="1"/>
      <c r="F10" s="1">
        <v>1</v>
      </c>
      <c r="G10" s="1"/>
      <c r="H10" s="1">
        <f t="shared" si="0"/>
        <v>142.5</v>
      </c>
      <c r="I10" s="3" t="s">
        <v>9</v>
      </c>
      <c r="J10" s="1">
        <f>185-42.5</f>
        <v>142.5</v>
      </c>
      <c r="K10" s="1"/>
      <c r="L10" s="1">
        <f t="shared" si="1"/>
        <v>0</v>
      </c>
    </row>
    <row r="11" spans="2:12" x14ac:dyDescent="0.25">
      <c r="B11" t="s">
        <v>13</v>
      </c>
      <c r="C11" s="1"/>
      <c r="D11" s="1">
        <v>1</v>
      </c>
      <c r="E11" s="1">
        <v>1</v>
      </c>
      <c r="F11" s="1"/>
      <c r="G11" s="1"/>
      <c r="H11" s="1">
        <f t="shared" si="0"/>
        <v>107.5</v>
      </c>
      <c r="I11" s="3" t="s">
        <v>9</v>
      </c>
      <c r="J11" s="1">
        <f>145-37.5</f>
        <v>107.5</v>
      </c>
      <c r="K11" s="1"/>
      <c r="L11" s="1">
        <f t="shared" si="1"/>
        <v>0</v>
      </c>
    </row>
    <row r="12" spans="2:12" x14ac:dyDescent="0.25">
      <c r="B12" t="s">
        <v>15</v>
      </c>
      <c r="C12" s="1"/>
      <c r="D12" s="1">
        <v>1</v>
      </c>
      <c r="E12" s="1"/>
      <c r="F12" s="1">
        <v>1</v>
      </c>
      <c r="G12" s="1"/>
      <c r="H12" s="1">
        <f t="shared" si="0"/>
        <v>97.5</v>
      </c>
      <c r="I12" s="3" t="s">
        <v>9</v>
      </c>
      <c r="J12" s="1">
        <f>135-37.5</f>
        <v>97.5</v>
      </c>
      <c r="L12" s="1">
        <f t="shared" si="1"/>
        <v>0</v>
      </c>
    </row>
    <row r="13" spans="2:12" x14ac:dyDescent="0.25">
      <c r="B13" t="s">
        <v>16</v>
      </c>
      <c r="C13" s="1"/>
      <c r="D13" s="1"/>
      <c r="E13" s="1">
        <v>1</v>
      </c>
      <c r="F13" s="1">
        <v>1</v>
      </c>
      <c r="G13" s="1"/>
      <c r="H13" s="1">
        <f t="shared" si="0"/>
        <v>82.5</v>
      </c>
      <c r="I13" s="3" t="s">
        <v>9</v>
      </c>
      <c r="J13" s="1">
        <f>110-27.5</f>
        <v>82.5</v>
      </c>
      <c r="K13" s="1"/>
      <c r="L13" s="1"/>
    </row>
    <row r="14" spans="2:12" x14ac:dyDescent="0.25">
      <c r="B14" t="s">
        <v>8</v>
      </c>
      <c r="C14" s="1">
        <v>1</v>
      </c>
      <c r="D14" s="1">
        <v>1</v>
      </c>
      <c r="E14" s="1">
        <v>1</v>
      </c>
      <c r="F14" s="1"/>
      <c r="G14" s="1"/>
      <c r="H14" s="1">
        <f t="shared" si="0"/>
        <v>213.75</v>
      </c>
      <c r="I14" s="3" t="s">
        <v>9</v>
      </c>
      <c r="J14">
        <f>235-21.25</f>
        <v>213.75</v>
      </c>
      <c r="L14" s="1"/>
    </row>
    <row r="15" spans="2:12" x14ac:dyDescent="0.25">
      <c r="B15" t="s">
        <v>19</v>
      </c>
      <c r="C15" s="1">
        <v>1</v>
      </c>
      <c r="D15" s="1">
        <v>1</v>
      </c>
      <c r="E15" s="1"/>
      <c r="F15" s="1">
        <v>1</v>
      </c>
      <c r="G15" s="1"/>
      <c r="H15" s="1">
        <f t="shared" si="0"/>
        <v>203.75</v>
      </c>
      <c r="I15" s="3" t="s">
        <v>9</v>
      </c>
      <c r="J15">
        <f>225-21.25</f>
        <v>203.75</v>
      </c>
      <c r="L15" s="1"/>
    </row>
    <row r="16" spans="2:12" x14ac:dyDescent="0.25">
      <c r="B16" t="s">
        <v>20</v>
      </c>
      <c r="C16" s="1">
        <v>1</v>
      </c>
      <c r="D16" s="1"/>
      <c r="E16" s="1">
        <v>1</v>
      </c>
      <c r="F16" s="1">
        <v>1</v>
      </c>
      <c r="G16" s="1"/>
      <c r="H16" s="1">
        <f t="shared" si="0"/>
        <v>188.75</v>
      </c>
      <c r="I16" s="3" t="s">
        <v>9</v>
      </c>
      <c r="J16">
        <f>210-21.25</f>
        <v>188.75</v>
      </c>
      <c r="L16" s="1"/>
    </row>
    <row r="17" spans="2:12" x14ac:dyDescent="0.25">
      <c r="B17" t="s">
        <v>17</v>
      </c>
      <c r="C17" s="1"/>
      <c r="D17" s="1">
        <v>1</v>
      </c>
      <c r="E17" s="1">
        <v>1</v>
      </c>
      <c r="F17" s="1">
        <v>1</v>
      </c>
      <c r="G17" s="1"/>
      <c r="H17" s="1">
        <f t="shared" si="0"/>
        <v>143.75</v>
      </c>
      <c r="I17" s="3" t="s">
        <v>9</v>
      </c>
      <c r="J17">
        <f>165-21.25</f>
        <v>143.75</v>
      </c>
      <c r="L17" s="1"/>
    </row>
    <row r="18" spans="2:12" x14ac:dyDescent="0.25">
      <c r="B18" t="s">
        <v>18</v>
      </c>
      <c r="C18" s="1">
        <v>1</v>
      </c>
      <c r="D18" s="1">
        <v>1</v>
      </c>
      <c r="E18" s="1">
        <v>1</v>
      </c>
      <c r="F18" s="1">
        <v>1</v>
      </c>
      <c r="H18" s="1">
        <f t="shared" si="0"/>
        <v>250</v>
      </c>
      <c r="I18" s="3" t="s">
        <v>9</v>
      </c>
      <c r="J18">
        <v>250</v>
      </c>
      <c r="L18" s="1"/>
    </row>
    <row r="19" spans="2:12" x14ac:dyDescent="0.25">
      <c r="H19" s="1"/>
    </row>
    <row r="20" spans="2:12" x14ac:dyDescent="0.25">
      <c r="B20" t="s">
        <v>10</v>
      </c>
      <c r="C20" s="1"/>
      <c r="D20" s="1"/>
      <c r="E20" s="1"/>
      <c r="F20" s="1"/>
      <c r="G20" s="1">
        <v>1</v>
      </c>
      <c r="H20" s="5">
        <f>SUMPRODUCT($C$21:$G$21,C20:G20)</f>
        <v>42.5</v>
      </c>
      <c r="I20" s="1"/>
      <c r="J20" s="1"/>
      <c r="K20" s="1"/>
    </row>
    <row r="21" spans="2:12" x14ac:dyDescent="0.25">
      <c r="C21" s="4">
        <v>106.25</v>
      </c>
      <c r="D21" s="4">
        <v>61.25</v>
      </c>
      <c r="E21" s="4">
        <v>46.25</v>
      </c>
      <c r="F21" s="4">
        <v>36.25</v>
      </c>
      <c r="G21" s="4">
        <v>42.5</v>
      </c>
      <c r="H21" s="1"/>
      <c r="I21" s="1"/>
      <c r="J21" s="1"/>
      <c r="K21" s="1"/>
    </row>
    <row r="23" spans="2:12" x14ac:dyDescent="0.25">
      <c r="C23">
        <f>+J10-F23</f>
        <v>106.25</v>
      </c>
      <c r="D23">
        <f>250-C23-E23-F23</f>
        <v>61.25</v>
      </c>
      <c r="E23">
        <v>46.25</v>
      </c>
      <c r="F23">
        <v>36.25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9.42578125" bestFit="1" customWidth="1"/>
    <col min="4" max="4" width="5.7109375" customWidth="1"/>
    <col min="5" max="5" width="9.28515625" bestFit="1" customWidth="1"/>
    <col min="6" max="6" width="11.7109375" bestFit="1" customWidth="1"/>
    <col min="7" max="8" width="11.28515625" bestFit="1" customWidth="1"/>
  </cols>
  <sheetData>
    <row r="1" spans="1:8" x14ac:dyDescent="0.25">
      <c r="A1" s="6" t="s">
        <v>47</v>
      </c>
    </row>
    <row r="2" spans="1:8" x14ac:dyDescent="0.25">
      <c r="A2" s="6" t="s">
        <v>120</v>
      </c>
    </row>
    <row r="3" spans="1:8" x14ac:dyDescent="0.25">
      <c r="A3" s="6" t="s">
        <v>121</v>
      </c>
    </row>
    <row r="6" spans="1:8" ht="15.75" thickBot="1" x14ac:dyDescent="0.3">
      <c r="A6" t="s">
        <v>32</v>
      </c>
    </row>
    <row r="7" spans="1:8" x14ac:dyDescent="0.25">
      <c r="B7" s="16"/>
      <c r="C7" s="16"/>
      <c r="D7" s="16" t="s">
        <v>48</v>
      </c>
      <c r="E7" s="16" t="s">
        <v>50</v>
      </c>
      <c r="F7" s="16" t="s">
        <v>52</v>
      </c>
      <c r="G7" s="16" t="s">
        <v>54</v>
      </c>
      <c r="H7" s="16" t="s">
        <v>54</v>
      </c>
    </row>
    <row r="8" spans="1:8" ht="15.75" thickBot="1" x14ac:dyDescent="0.3">
      <c r="B8" s="17" t="s">
        <v>28</v>
      </c>
      <c r="C8" s="17" t="s">
        <v>29</v>
      </c>
      <c r="D8" s="17" t="s">
        <v>49</v>
      </c>
      <c r="E8" s="17" t="s">
        <v>51</v>
      </c>
      <c r="F8" s="17" t="s">
        <v>53</v>
      </c>
      <c r="G8" s="17" t="s">
        <v>55</v>
      </c>
      <c r="H8" s="17" t="s">
        <v>56</v>
      </c>
    </row>
    <row r="9" spans="1:8" x14ac:dyDescent="0.25">
      <c r="B9" s="8" t="s">
        <v>39</v>
      </c>
      <c r="C9" s="8" t="s">
        <v>0</v>
      </c>
      <c r="D9" s="8">
        <v>5</v>
      </c>
      <c r="E9" s="8">
        <v>0</v>
      </c>
      <c r="F9" s="8">
        <v>0</v>
      </c>
      <c r="G9" s="8">
        <v>1</v>
      </c>
      <c r="H9" s="8">
        <v>0</v>
      </c>
    </row>
    <row r="10" spans="1:8" x14ac:dyDescent="0.25">
      <c r="B10" s="8" t="s">
        <v>41</v>
      </c>
      <c r="C10" s="8" t="s">
        <v>1</v>
      </c>
      <c r="D10" s="8">
        <v>8</v>
      </c>
      <c r="E10" s="8">
        <v>0</v>
      </c>
      <c r="F10" s="8">
        <v>0</v>
      </c>
      <c r="G10" s="8">
        <v>1</v>
      </c>
      <c r="H10" s="8">
        <v>0</v>
      </c>
    </row>
    <row r="11" spans="1:8" x14ac:dyDescent="0.25">
      <c r="B11" s="8" t="s">
        <v>42</v>
      </c>
      <c r="C11" s="8" t="s">
        <v>2</v>
      </c>
      <c r="D11" s="8">
        <v>2</v>
      </c>
      <c r="E11" s="8">
        <v>0</v>
      </c>
      <c r="F11" s="8">
        <v>0</v>
      </c>
      <c r="G11" s="8">
        <v>0</v>
      </c>
      <c r="H11" s="8">
        <v>0.5</v>
      </c>
    </row>
    <row r="12" spans="1:8" x14ac:dyDescent="0.25">
      <c r="B12" s="8" t="s">
        <v>43</v>
      </c>
      <c r="C12" s="8" t="s">
        <v>11</v>
      </c>
      <c r="D12" s="8">
        <v>7</v>
      </c>
      <c r="E12" s="8">
        <v>0</v>
      </c>
      <c r="F12" s="8">
        <v>0</v>
      </c>
      <c r="G12" s="8">
        <v>0</v>
      </c>
      <c r="H12" s="8">
        <v>0.5</v>
      </c>
    </row>
    <row r="13" spans="1:8" ht="15.75" thickBot="1" x14ac:dyDescent="0.3">
      <c r="B13" s="7" t="s">
        <v>44</v>
      </c>
      <c r="C13" s="7" t="s">
        <v>64</v>
      </c>
      <c r="D13" s="7">
        <v>0</v>
      </c>
      <c r="E13" s="7">
        <v>0</v>
      </c>
      <c r="F13" s="7">
        <v>1</v>
      </c>
      <c r="G13" s="7">
        <v>1E+30</v>
      </c>
      <c r="H13" s="7">
        <v>1</v>
      </c>
    </row>
    <row r="15" spans="1:8" ht="15.75" thickBot="1" x14ac:dyDescent="0.3">
      <c r="A15" t="s">
        <v>34</v>
      </c>
    </row>
    <row r="16" spans="1:8" x14ac:dyDescent="0.25">
      <c r="B16" s="16"/>
      <c r="C16" s="16"/>
      <c r="D16" s="16" t="s">
        <v>48</v>
      </c>
      <c r="E16" s="16" t="s">
        <v>57</v>
      </c>
      <c r="F16" s="16" t="s">
        <v>59</v>
      </c>
      <c r="G16" s="16" t="s">
        <v>54</v>
      </c>
      <c r="H16" s="16" t="s">
        <v>54</v>
      </c>
    </row>
    <row r="17" spans="2:8" ht="15.75" thickBot="1" x14ac:dyDescent="0.3">
      <c r="B17" s="17" t="s">
        <v>28</v>
      </c>
      <c r="C17" s="17" t="s">
        <v>29</v>
      </c>
      <c r="D17" s="17" t="s">
        <v>49</v>
      </c>
      <c r="E17" s="17" t="s">
        <v>58</v>
      </c>
      <c r="F17" s="17" t="s">
        <v>60</v>
      </c>
      <c r="G17" s="17" t="s">
        <v>55</v>
      </c>
      <c r="H17" s="17" t="s">
        <v>56</v>
      </c>
    </row>
    <row r="18" spans="2:8" x14ac:dyDescent="0.25">
      <c r="B18" s="8" t="s">
        <v>66</v>
      </c>
      <c r="C18" s="8" t="s">
        <v>18</v>
      </c>
      <c r="D18" s="8">
        <v>22</v>
      </c>
      <c r="E18" s="8">
        <v>-0.5</v>
      </c>
      <c r="F18" s="8">
        <v>22</v>
      </c>
      <c r="G18" s="8">
        <v>0</v>
      </c>
      <c r="H18" s="8">
        <v>4</v>
      </c>
    </row>
    <row r="19" spans="2:8" x14ac:dyDescent="0.25">
      <c r="B19" s="8" t="s">
        <v>68</v>
      </c>
      <c r="C19" s="8" t="s">
        <v>3</v>
      </c>
      <c r="D19" s="8">
        <v>5</v>
      </c>
      <c r="E19" s="8">
        <v>0</v>
      </c>
      <c r="F19" s="8">
        <v>5</v>
      </c>
      <c r="G19" s="8">
        <v>0</v>
      </c>
      <c r="H19" s="8">
        <v>2</v>
      </c>
    </row>
    <row r="20" spans="2:8" x14ac:dyDescent="0.25">
      <c r="B20" s="8" t="s">
        <v>69</v>
      </c>
      <c r="C20" s="8" t="s">
        <v>4</v>
      </c>
      <c r="D20" s="8">
        <v>8</v>
      </c>
      <c r="E20" s="8">
        <v>0</v>
      </c>
      <c r="F20" s="8">
        <v>8</v>
      </c>
      <c r="G20" s="8">
        <v>0</v>
      </c>
      <c r="H20" s="8">
        <v>2</v>
      </c>
    </row>
    <row r="21" spans="2:8" x14ac:dyDescent="0.25">
      <c r="B21" s="8" t="s">
        <v>70</v>
      </c>
      <c r="C21" s="8" t="s">
        <v>5</v>
      </c>
      <c r="D21" s="8">
        <v>2</v>
      </c>
      <c r="E21" s="8">
        <v>0</v>
      </c>
      <c r="F21" s="8">
        <v>4</v>
      </c>
      <c r="G21" s="8">
        <v>1E+30</v>
      </c>
      <c r="H21" s="8">
        <v>2</v>
      </c>
    </row>
    <row r="22" spans="2:8" x14ac:dyDescent="0.25">
      <c r="B22" s="8" t="s">
        <v>71</v>
      </c>
      <c r="C22" s="8" t="s">
        <v>12</v>
      </c>
      <c r="D22" s="8">
        <v>7</v>
      </c>
      <c r="E22" s="8">
        <v>0</v>
      </c>
      <c r="F22" s="8">
        <v>9</v>
      </c>
      <c r="G22" s="8">
        <v>1E+30</v>
      </c>
      <c r="H22" s="8">
        <v>2</v>
      </c>
    </row>
    <row r="23" spans="2:8" x14ac:dyDescent="0.25">
      <c r="B23" s="8" t="s">
        <v>72</v>
      </c>
      <c r="C23" s="8" t="s">
        <v>6</v>
      </c>
      <c r="D23" s="8">
        <v>13</v>
      </c>
      <c r="E23" s="8">
        <v>0</v>
      </c>
      <c r="F23" s="8">
        <v>13</v>
      </c>
      <c r="G23" s="8">
        <v>1E+30</v>
      </c>
      <c r="H23" s="8">
        <v>0</v>
      </c>
    </row>
    <row r="24" spans="2:8" x14ac:dyDescent="0.25">
      <c r="B24" s="8" t="s">
        <v>73</v>
      </c>
      <c r="C24" s="8" t="s">
        <v>7</v>
      </c>
      <c r="D24" s="8">
        <v>7</v>
      </c>
      <c r="E24" s="8">
        <v>0.5</v>
      </c>
      <c r="F24" s="8">
        <v>7</v>
      </c>
      <c r="G24" s="8">
        <v>0</v>
      </c>
      <c r="H24" s="8">
        <v>0</v>
      </c>
    </row>
    <row r="25" spans="2:8" x14ac:dyDescent="0.25">
      <c r="B25" s="8" t="s">
        <v>74</v>
      </c>
      <c r="C25" s="8" t="s">
        <v>14</v>
      </c>
      <c r="D25" s="8">
        <v>12</v>
      </c>
      <c r="E25" s="8">
        <v>0</v>
      </c>
      <c r="F25" s="8">
        <v>14</v>
      </c>
      <c r="G25" s="8">
        <v>1E+30</v>
      </c>
      <c r="H25" s="8">
        <v>2</v>
      </c>
    </row>
    <row r="26" spans="2:8" x14ac:dyDescent="0.25">
      <c r="B26" s="8" t="s">
        <v>75</v>
      </c>
      <c r="C26" s="8" t="s">
        <v>13</v>
      </c>
      <c r="D26" s="8">
        <v>10</v>
      </c>
      <c r="E26" s="8">
        <v>0</v>
      </c>
      <c r="F26" s="8">
        <v>12</v>
      </c>
      <c r="G26" s="8">
        <v>1E+30</v>
      </c>
      <c r="H26" s="8">
        <v>2</v>
      </c>
    </row>
    <row r="27" spans="2:8" x14ac:dyDescent="0.25">
      <c r="B27" s="8" t="s">
        <v>76</v>
      </c>
      <c r="C27" s="8" t="s">
        <v>15</v>
      </c>
      <c r="D27" s="8">
        <v>15</v>
      </c>
      <c r="E27" s="8">
        <v>0.5</v>
      </c>
      <c r="F27" s="8">
        <v>15</v>
      </c>
      <c r="G27" s="8">
        <v>0</v>
      </c>
      <c r="H27" s="8">
        <v>0</v>
      </c>
    </row>
    <row r="28" spans="2:8" x14ac:dyDescent="0.25">
      <c r="B28" s="8" t="s">
        <v>77</v>
      </c>
      <c r="C28" s="8" t="s">
        <v>16</v>
      </c>
      <c r="D28" s="8">
        <v>9</v>
      </c>
      <c r="E28" s="8">
        <v>0</v>
      </c>
      <c r="F28" s="8">
        <v>13</v>
      </c>
      <c r="G28" s="8">
        <v>1E+30</v>
      </c>
      <c r="H28" s="8">
        <v>4</v>
      </c>
    </row>
    <row r="29" spans="2:8" x14ac:dyDescent="0.25">
      <c r="B29" s="8" t="s">
        <v>78</v>
      </c>
      <c r="C29" s="8" t="s">
        <v>8</v>
      </c>
      <c r="D29" s="8">
        <v>15</v>
      </c>
      <c r="E29" s="8">
        <v>0</v>
      </c>
      <c r="F29" s="8">
        <v>15</v>
      </c>
      <c r="G29" s="8">
        <v>1E+30</v>
      </c>
      <c r="H29" s="8">
        <v>0</v>
      </c>
    </row>
    <row r="30" spans="2:8" x14ac:dyDescent="0.25">
      <c r="B30" s="8" t="s">
        <v>79</v>
      </c>
      <c r="C30" s="8" t="s">
        <v>19</v>
      </c>
      <c r="D30" s="8">
        <v>20</v>
      </c>
      <c r="E30" s="8">
        <v>0</v>
      </c>
      <c r="F30" s="8">
        <v>20</v>
      </c>
      <c r="G30" s="8">
        <v>1E+30</v>
      </c>
      <c r="H30" s="8">
        <v>0</v>
      </c>
    </row>
    <row r="31" spans="2:8" x14ac:dyDescent="0.25">
      <c r="B31" s="8" t="s">
        <v>80</v>
      </c>
      <c r="C31" s="8" t="s">
        <v>20</v>
      </c>
      <c r="D31" s="8">
        <v>14</v>
      </c>
      <c r="E31" s="8">
        <v>0</v>
      </c>
      <c r="F31" s="8">
        <v>16</v>
      </c>
      <c r="G31" s="8">
        <v>1E+30</v>
      </c>
      <c r="H31" s="8">
        <v>2</v>
      </c>
    </row>
    <row r="32" spans="2:8" ht="15.75" thickBot="1" x14ac:dyDescent="0.3">
      <c r="B32" s="7" t="s">
        <v>81</v>
      </c>
      <c r="C32" s="7" t="s">
        <v>17</v>
      </c>
      <c r="D32" s="7">
        <v>17</v>
      </c>
      <c r="E32" s="7">
        <v>0</v>
      </c>
      <c r="F32" s="7">
        <v>19</v>
      </c>
      <c r="G32" s="7">
        <v>1E+30</v>
      </c>
      <c r="H32" s="7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8"/>
  <sheetViews>
    <sheetView tabSelected="1" topLeftCell="A2" workbookViewId="0">
      <selection activeCell="H33" sqref="H33"/>
    </sheetView>
  </sheetViews>
  <sheetFormatPr defaultRowHeight="15" x14ac:dyDescent="0.25"/>
  <cols>
    <col min="1" max="1" width="6.5703125" customWidth="1"/>
    <col min="2" max="2" width="9.85546875" customWidth="1"/>
    <col min="9" max="9" width="3.85546875" customWidth="1"/>
    <col min="10" max="10" width="7.42578125" customWidth="1"/>
    <col min="15" max="15" width="7.7109375" customWidth="1"/>
  </cols>
  <sheetData>
    <row r="1" spans="2:18" x14ac:dyDescent="0.25">
      <c r="B1" t="s">
        <v>82</v>
      </c>
      <c r="M1" t="s">
        <v>108</v>
      </c>
    </row>
    <row r="2" spans="2:18" x14ac:dyDescent="0.25">
      <c r="L2" s="1" t="s">
        <v>109</v>
      </c>
      <c r="M2" t="s">
        <v>112</v>
      </c>
      <c r="N2" s="1" t="s">
        <v>110</v>
      </c>
      <c r="O2" s="1" t="s">
        <v>62</v>
      </c>
      <c r="P2" s="1" t="s">
        <v>113</v>
      </c>
      <c r="Q2" s="1" t="s">
        <v>111</v>
      </c>
    </row>
    <row r="3" spans="2:18" x14ac:dyDescent="0.25">
      <c r="C3" s="1" t="s">
        <v>0</v>
      </c>
      <c r="D3" s="1" t="s">
        <v>1</v>
      </c>
      <c r="E3" s="1" t="s">
        <v>2</v>
      </c>
      <c r="F3" s="1" t="s">
        <v>11</v>
      </c>
      <c r="G3" s="1" t="s">
        <v>64</v>
      </c>
      <c r="H3" s="1"/>
      <c r="I3" s="1"/>
      <c r="J3" s="1"/>
      <c r="K3" s="1"/>
      <c r="L3" s="1">
        <v>0</v>
      </c>
      <c r="M3" s="1">
        <f>3/12</f>
        <v>0.25</v>
      </c>
      <c r="N3" s="1">
        <f>+J7</f>
        <v>9</v>
      </c>
      <c r="O3" s="1">
        <v>0</v>
      </c>
      <c r="P3" s="1">
        <f t="shared" ref="P3:P10" si="0">+N3-O3</f>
        <v>9</v>
      </c>
      <c r="Q3">
        <f t="shared" ref="Q3:Q10" si="1">+P3*M3</f>
        <v>2.25</v>
      </c>
    </row>
    <row r="4" spans="2:18" x14ac:dyDescent="0.25">
      <c r="B4" s="2" t="s">
        <v>3</v>
      </c>
      <c r="C4" s="1">
        <v>1</v>
      </c>
      <c r="D4" s="1"/>
      <c r="E4" s="1"/>
      <c r="F4" s="1"/>
      <c r="G4" s="1">
        <v>1</v>
      </c>
      <c r="H4" s="1">
        <f t="shared" ref="H4:H18" si="2">SUMPRODUCT($C$21:$G$21,C4:G4)</f>
        <v>5</v>
      </c>
      <c r="I4" s="3" t="s">
        <v>63</v>
      </c>
      <c r="J4" s="1">
        <v>5</v>
      </c>
      <c r="L4" s="1">
        <v>1</v>
      </c>
      <c r="M4" s="1">
        <f t="shared" ref="M4:M9" si="3">1/12</f>
        <v>8.3333333333333329E-2</v>
      </c>
      <c r="N4" s="1">
        <f>+J10</f>
        <v>14</v>
      </c>
      <c r="O4" s="1">
        <f>+J4</f>
        <v>5</v>
      </c>
      <c r="P4" s="1">
        <f t="shared" si="0"/>
        <v>9</v>
      </c>
      <c r="Q4">
        <f t="shared" si="1"/>
        <v>0.75</v>
      </c>
    </row>
    <row r="5" spans="2:18" x14ac:dyDescent="0.25">
      <c r="B5" t="s">
        <v>4</v>
      </c>
      <c r="C5" s="1"/>
      <c r="D5" s="1">
        <v>1</v>
      </c>
      <c r="E5" s="1"/>
      <c r="F5" s="1"/>
      <c r="G5" s="1">
        <v>1</v>
      </c>
      <c r="H5" s="1">
        <f t="shared" si="2"/>
        <v>8</v>
      </c>
      <c r="I5" s="3" t="s">
        <v>63</v>
      </c>
      <c r="J5" s="1">
        <v>8</v>
      </c>
      <c r="L5" s="1">
        <v>2</v>
      </c>
      <c r="M5" s="1">
        <f t="shared" si="3"/>
        <v>8.3333333333333329E-2</v>
      </c>
      <c r="N5" s="1">
        <f>+J12</f>
        <v>15</v>
      </c>
      <c r="O5" s="1">
        <f t="shared" ref="O5:O6" si="4">+J5</f>
        <v>8</v>
      </c>
      <c r="P5" s="1">
        <f t="shared" si="0"/>
        <v>7</v>
      </c>
      <c r="Q5">
        <f t="shared" si="1"/>
        <v>0.58333333333333326</v>
      </c>
    </row>
    <row r="6" spans="2:18" x14ac:dyDescent="0.25">
      <c r="B6" t="s">
        <v>5</v>
      </c>
      <c r="C6" s="1"/>
      <c r="D6" s="1"/>
      <c r="E6" s="1">
        <v>1</v>
      </c>
      <c r="F6" s="1"/>
      <c r="G6" s="1">
        <v>1</v>
      </c>
      <c r="H6" s="1">
        <f t="shared" si="2"/>
        <v>2</v>
      </c>
      <c r="I6" s="3" t="s">
        <v>63</v>
      </c>
      <c r="J6" s="1">
        <v>4</v>
      </c>
      <c r="L6" s="1">
        <v>3</v>
      </c>
      <c r="M6" s="1">
        <f t="shared" si="3"/>
        <v>8.3333333333333329E-2</v>
      </c>
      <c r="N6" s="1">
        <f>+J13</f>
        <v>13</v>
      </c>
      <c r="O6" s="1">
        <f t="shared" si="4"/>
        <v>4</v>
      </c>
      <c r="P6" s="1">
        <f t="shared" si="0"/>
        <v>9</v>
      </c>
      <c r="Q6">
        <f t="shared" si="1"/>
        <v>0.75</v>
      </c>
    </row>
    <row r="7" spans="2:18" x14ac:dyDescent="0.25">
      <c r="B7" t="s">
        <v>12</v>
      </c>
      <c r="C7" s="1"/>
      <c r="D7" s="1"/>
      <c r="E7" s="1"/>
      <c r="F7" s="1">
        <v>1</v>
      </c>
      <c r="G7" s="1">
        <v>1</v>
      </c>
      <c r="H7" s="1">
        <f t="shared" si="2"/>
        <v>7</v>
      </c>
      <c r="I7" s="3" t="s">
        <v>63</v>
      </c>
      <c r="J7" s="1">
        <v>9</v>
      </c>
      <c r="L7" s="1">
        <v>12</v>
      </c>
      <c r="M7" s="1">
        <f t="shared" si="3"/>
        <v>8.3333333333333329E-2</v>
      </c>
      <c r="N7" s="1">
        <f>+J15</f>
        <v>20</v>
      </c>
      <c r="O7" s="1">
        <f>+J8</f>
        <v>13</v>
      </c>
      <c r="P7" s="1">
        <f t="shared" si="0"/>
        <v>7</v>
      </c>
      <c r="Q7">
        <f t="shared" si="1"/>
        <v>0.58333333333333326</v>
      </c>
    </row>
    <row r="8" spans="2:18" x14ac:dyDescent="0.25">
      <c r="B8" t="s">
        <v>6</v>
      </c>
      <c r="C8" s="1">
        <v>1</v>
      </c>
      <c r="D8" s="1">
        <v>1</v>
      </c>
      <c r="E8" s="1"/>
      <c r="F8" s="1"/>
      <c r="G8" s="1">
        <v>1</v>
      </c>
      <c r="H8" s="1">
        <f t="shared" si="2"/>
        <v>13</v>
      </c>
      <c r="I8" s="3" t="s">
        <v>63</v>
      </c>
      <c r="J8" s="1">
        <v>13</v>
      </c>
      <c r="L8" s="1">
        <v>13</v>
      </c>
      <c r="M8" s="1">
        <f t="shared" si="3"/>
        <v>8.3333333333333329E-2</v>
      </c>
      <c r="N8" s="1">
        <f>+J16</f>
        <v>16</v>
      </c>
      <c r="O8" s="1">
        <f>+J9</f>
        <v>7</v>
      </c>
      <c r="P8" s="1">
        <f t="shared" si="0"/>
        <v>9</v>
      </c>
      <c r="Q8">
        <f t="shared" si="1"/>
        <v>0.75</v>
      </c>
    </row>
    <row r="9" spans="2:18" x14ac:dyDescent="0.25">
      <c r="B9" t="s">
        <v>7</v>
      </c>
      <c r="C9" s="1">
        <v>1</v>
      </c>
      <c r="D9" s="1"/>
      <c r="E9" s="1">
        <v>1</v>
      </c>
      <c r="F9" s="1"/>
      <c r="G9" s="1">
        <v>1</v>
      </c>
      <c r="H9" s="1">
        <f t="shared" si="2"/>
        <v>7</v>
      </c>
      <c r="I9" s="3" t="s">
        <v>63</v>
      </c>
      <c r="J9" s="1">
        <v>7</v>
      </c>
      <c r="L9" s="1">
        <v>23</v>
      </c>
      <c r="M9" s="1">
        <f t="shared" si="3"/>
        <v>8.3333333333333329E-2</v>
      </c>
      <c r="N9" s="1">
        <f>+J17</f>
        <v>19</v>
      </c>
      <c r="O9" s="1">
        <f>+J11</f>
        <v>12</v>
      </c>
      <c r="P9" s="1">
        <f t="shared" si="0"/>
        <v>7</v>
      </c>
      <c r="Q9">
        <f t="shared" si="1"/>
        <v>0.58333333333333326</v>
      </c>
    </row>
    <row r="10" spans="2:18" x14ac:dyDescent="0.25">
      <c r="B10" t="s">
        <v>14</v>
      </c>
      <c r="C10" s="1">
        <v>1</v>
      </c>
      <c r="D10" s="1"/>
      <c r="E10" s="1"/>
      <c r="F10" s="1">
        <v>1</v>
      </c>
      <c r="G10" s="1">
        <v>1</v>
      </c>
      <c r="H10" s="1">
        <f t="shared" si="2"/>
        <v>12</v>
      </c>
      <c r="I10" s="3" t="s">
        <v>63</v>
      </c>
      <c r="J10" s="1">
        <v>14</v>
      </c>
      <c r="L10" s="1">
        <v>123</v>
      </c>
      <c r="M10" s="1">
        <f>3/12</f>
        <v>0.25</v>
      </c>
      <c r="N10" s="1">
        <f>+J18</f>
        <v>22</v>
      </c>
      <c r="O10" s="1">
        <f>+J14</f>
        <v>15</v>
      </c>
      <c r="P10" s="1">
        <f t="shared" si="0"/>
        <v>7</v>
      </c>
      <c r="Q10">
        <f t="shared" si="1"/>
        <v>1.75</v>
      </c>
    </row>
    <row r="11" spans="2:18" x14ac:dyDescent="0.25">
      <c r="B11" t="s">
        <v>13</v>
      </c>
      <c r="C11" s="1"/>
      <c r="D11" s="1">
        <v>1</v>
      </c>
      <c r="E11" s="1">
        <v>1</v>
      </c>
      <c r="F11" s="1"/>
      <c r="G11" s="1">
        <v>1</v>
      </c>
      <c r="H11" s="1">
        <f t="shared" si="2"/>
        <v>10</v>
      </c>
      <c r="I11" s="3" t="s">
        <v>63</v>
      </c>
      <c r="J11" s="1">
        <v>12</v>
      </c>
      <c r="M11" s="1"/>
      <c r="N11" s="1"/>
      <c r="O11" s="1"/>
      <c r="P11" t="s">
        <v>111</v>
      </c>
      <c r="Q11">
        <f>SUM(Q3:Q10)</f>
        <v>7.9999999999999991</v>
      </c>
      <c r="R11">
        <f>+Q11/Folha2!K26</f>
        <v>0.36363636363636359</v>
      </c>
    </row>
    <row r="12" spans="2:18" x14ac:dyDescent="0.25">
      <c r="B12" t="s">
        <v>15</v>
      </c>
      <c r="C12" s="1"/>
      <c r="D12" s="1">
        <v>1</v>
      </c>
      <c r="E12" s="1"/>
      <c r="F12" s="1">
        <v>1</v>
      </c>
      <c r="G12" s="1">
        <v>1</v>
      </c>
      <c r="H12" s="1">
        <f t="shared" si="2"/>
        <v>15</v>
      </c>
      <c r="I12" s="3" t="s">
        <v>63</v>
      </c>
      <c r="J12" s="1">
        <v>15</v>
      </c>
      <c r="M12" s="1">
        <f>SUM(M3:M10)</f>
        <v>1</v>
      </c>
      <c r="N12" s="1"/>
      <c r="O12" s="1"/>
      <c r="Q12">
        <f>+Folha2!J7-Q11</f>
        <v>1.0000000000000009</v>
      </c>
      <c r="R12">
        <f>+Q12/65</f>
        <v>1.5384615384615398E-2</v>
      </c>
    </row>
    <row r="13" spans="2:18" x14ac:dyDescent="0.25">
      <c r="B13" t="s">
        <v>16</v>
      </c>
      <c r="C13" s="1"/>
      <c r="D13" s="1"/>
      <c r="E13" s="1">
        <v>1</v>
      </c>
      <c r="F13" s="1">
        <v>1</v>
      </c>
      <c r="G13" s="1">
        <v>1</v>
      </c>
      <c r="H13" s="1">
        <f t="shared" si="2"/>
        <v>9</v>
      </c>
      <c r="I13" s="3" t="s">
        <v>63</v>
      </c>
      <c r="J13" s="1">
        <v>13</v>
      </c>
    </row>
    <row r="14" spans="2:18" x14ac:dyDescent="0.25">
      <c r="B14" t="s">
        <v>8</v>
      </c>
      <c r="C14" s="1">
        <v>1</v>
      </c>
      <c r="D14" s="1">
        <v>1</v>
      </c>
      <c r="E14" s="1">
        <v>1</v>
      </c>
      <c r="F14" s="1"/>
      <c r="G14" s="1">
        <v>1</v>
      </c>
      <c r="H14" s="1">
        <f t="shared" si="2"/>
        <v>15</v>
      </c>
      <c r="I14" s="3" t="s">
        <v>63</v>
      </c>
      <c r="J14" s="1">
        <v>15</v>
      </c>
      <c r="M14" t="s">
        <v>114</v>
      </c>
    </row>
    <row r="15" spans="2:18" x14ac:dyDescent="0.25">
      <c r="B15" t="s">
        <v>19</v>
      </c>
      <c r="C15" s="1">
        <v>1</v>
      </c>
      <c r="D15" s="1">
        <v>1</v>
      </c>
      <c r="E15" s="1"/>
      <c r="F15" s="1">
        <v>1</v>
      </c>
      <c r="G15" s="1">
        <v>1</v>
      </c>
      <c r="H15" s="1">
        <f t="shared" si="2"/>
        <v>20</v>
      </c>
      <c r="I15" s="3" t="s">
        <v>63</v>
      </c>
      <c r="J15" s="1">
        <v>20</v>
      </c>
      <c r="L15" s="1" t="s">
        <v>109</v>
      </c>
      <c r="M15" t="s">
        <v>112</v>
      </c>
      <c r="N15" s="1" t="s">
        <v>115</v>
      </c>
      <c r="O15" s="1" t="s">
        <v>62</v>
      </c>
      <c r="P15" s="1" t="s">
        <v>113</v>
      </c>
      <c r="Q15" s="1" t="s">
        <v>111</v>
      </c>
    </row>
    <row r="16" spans="2:18" x14ac:dyDescent="0.25">
      <c r="B16" t="s">
        <v>20</v>
      </c>
      <c r="C16" s="1">
        <v>1</v>
      </c>
      <c r="D16" s="1"/>
      <c r="E16" s="1">
        <v>1</v>
      </c>
      <c r="F16" s="1">
        <v>1</v>
      </c>
      <c r="G16" s="1">
        <v>1</v>
      </c>
      <c r="H16" s="1">
        <f t="shared" si="2"/>
        <v>14</v>
      </c>
      <c r="I16" s="3" t="s">
        <v>63</v>
      </c>
      <c r="J16" s="1">
        <v>16</v>
      </c>
      <c r="L16" s="1">
        <v>0</v>
      </c>
      <c r="M16" s="1">
        <f>3/12</f>
        <v>0.25</v>
      </c>
      <c r="N16" s="1">
        <f>+J6</f>
        <v>4</v>
      </c>
      <c r="O16" s="1">
        <v>0</v>
      </c>
      <c r="P16" s="1">
        <f t="shared" ref="P16:P23" si="5">+N16-O16</f>
        <v>4</v>
      </c>
      <c r="Q16">
        <f t="shared" ref="Q16:Q23" si="6">+P16*M16</f>
        <v>1</v>
      </c>
    </row>
    <row r="17" spans="2:18" x14ac:dyDescent="0.25">
      <c r="B17" t="s">
        <v>17</v>
      </c>
      <c r="C17" s="1"/>
      <c r="D17" s="1">
        <v>1</v>
      </c>
      <c r="E17" s="1">
        <v>1</v>
      </c>
      <c r="F17" s="1">
        <v>1</v>
      </c>
      <c r="G17" s="1">
        <v>1</v>
      </c>
      <c r="H17" s="1">
        <f t="shared" si="2"/>
        <v>17</v>
      </c>
      <c r="I17" s="3" t="s">
        <v>63</v>
      </c>
      <c r="J17" s="1">
        <v>19</v>
      </c>
      <c r="L17" s="1">
        <v>1</v>
      </c>
      <c r="M17" s="1">
        <f t="shared" ref="M17:M22" si="7">1/12</f>
        <v>8.3333333333333329E-2</v>
      </c>
      <c r="N17" s="1">
        <f>+J9</f>
        <v>7</v>
      </c>
      <c r="O17" s="1">
        <f>+J4</f>
        <v>5</v>
      </c>
      <c r="P17" s="1">
        <f t="shared" si="5"/>
        <v>2</v>
      </c>
      <c r="Q17">
        <f t="shared" si="6"/>
        <v>0.16666666666666666</v>
      </c>
    </row>
    <row r="18" spans="2:18" x14ac:dyDescent="0.25">
      <c r="B18" t="s">
        <v>18</v>
      </c>
      <c r="C18" s="1">
        <v>1</v>
      </c>
      <c r="D18" s="1">
        <v>1</v>
      </c>
      <c r="E18" s="1">
        <v>1</v>
      </c>
      <c r="F18" s="1">
        <v>1</v>
      </c>
      <c r="H18" s="1">
        <f t="shared" si="2"/>
        <v>22</v>
      </c>
      <c r="I18" s="3" t="s">
        <v>9</v>
      </c>
      <c r="J18" s="1">
        <v>22</v>
      </c>
      <c r="L18" s="1">
        <v>2</v>
      </c>
      <c r="M18" s="1">
        <f t="shared" si="7"/>
        <v>8.3333333333333329E-2</v>
      </c>
      <c r="N18" s="1">
        <f>+J11</f>
        <v>12</v>
      </c>
      <c r="O18" s="1">
        <f>+J5</f>
        <v>8</v>
      </c>
      <c r="P18" s="1">
        <f t="shared" si="5"/>
        <v>4</v>
      </c>
      <c r="Q18">
        <f t="shared" si="6"/>
        <v>0.33333333333333331</v>
      </c>
    </row>
    <row r="19" spans="2:18" x14ac:dyDescent="0.25">
      <c r="H19" s="1"/>
      <c r="L19" s="1">
        <v>4</v>
      </c>
      <c r="M19" s="1">
        <f t="shared" si="7"/>
        <v>8.3333333333333329E-2</v>
      </c>
      <c r="N19" s="1">
        <f>+J13</f>
        <v>13</v>
      </c>
      <c r="O19" s="1">
        <f>+J7</f>
        <v>9</v>
      </c>
      <c r="P19" s="1">
        <f t="shared" si="5"/>
        <v>4</v>
      </c>
      <c r="Q19">
        <f t="shared" si="6"/>
        <v>0.33333333333333331</v>
      </c>
    </row>
    <row r="20" spans="2:18" x14ac:dyDescent="0.25">
      <c r="B20" t="s">
        <v>10</v>
      </c>
      <c r="C20" s="1"/>
      <c r="D20" s="1"/>
      <c r="E20" s="1"/>
      <c r="F20" s="1"/>
      <c r="G20" s="1">
        <v>1</v>
      </c>
      <c r="H20" s="5">
        <f>SUMPRODUCT($C$21:$G$21,C20:G20)</f>
        <v>0</v>
      </c>
      <c r="I20" s="1"/>
      <c r="J20" s="1"/>
      <c r="L20" s="1">
        <v>12</v>
      </c>
      <c r="M20" s="1">
        <f t="shared" si="7"/>
        <v>8.3333333333333329E-2</v>
      </c>
      <c r="N20" s="1">
        <f>+J14</f>
        <v>15</v>
      </c>
      <c r="O20" s="1">
        <f>+J8</f>
        <v>13</v>
      </c>
      <c r="P20" s="1">
        <f t="shared" si="5"/>
        <v>2</v>
      </c>
      <c r="Q20">
        <f t="shared" si="6"/>
        <v>0.16666666666666666</v>
      </c>
    </row>
    <row r="21" spans="2:18" x14ac:dyDescent="0.25">
      <c r="C21" s="4">
        <v>5</v>
      </c>
      <c r="D21" s="4">
        <v>8</v>
      </c>
      <c r="E21" s="4">
        <v>2</v>
      </c>
      <c r="F21" s="11">
        <v>7</v>
      </c>
      <c r="G21" s="11">
        <v>0</v>
      </c>
      <c r="H21" s="1"/>
      <c r="I21" s="1"/>
      <c r="J21" s="1"/>
      <c r="L21" s="1">
        <v>14</v>
      </c>
      <c r="M21" s="1">
        <f t="shared" si="7"/>
        <v>8.3333333333333329E-2</v>
      </c>
      <c r="N21" s="1">
        <f>+J16</f>
        <v>16</v>
      </c>
      <c r="O21" s="1">
        <f>+J10</f>
        <v>14</v>
      </c>
      <c r="P21" s="1">
        <f t="shared" si="5"/>
        <v>2</v>
      </c>
      <c r="Q21">
        <f t="shared" si="6"/>
        <v>0.16666666666666666</v>
      </c>
    </row>
    <row r="22" spans="2:18" x14ac:dyDescent="0.25">
      <c r="L22" s="1">
        <v>24</v>
      </c>
      <c r="M22" s="1">
        <f t="shared" si="7"/>
        <v>8.3333333333333329E-2</v>
      </c>
      <c r="N22" s="1">
        <f>+J17</f>
        <v>19</v>
      </c>
      <c r="O22" s="1">
        <f>+J12</f>
        <v>15</v>
      </c>
      <c r="P22" s="1">
        <f t="shared" si="5"/>
        <v>4</v>
      </c>
      <c r="Q22">
        <f t="shared" si="6"/>
        <v>0.33333333333333331</v>
      </c>
    </row>
    <row r="23" spans="2:18" x14ac:dyDescent="0.25">
      <c r="L23" s="1">
        <v>124</v>
      </c>
      <c r="M23" s="1">
        <f>3/12</f>
        <v>0.25</v>
      </c>
      <c r="N23" s="1">
        <f>+J18</f>
        <v>22</v>
      </c>
      <c r="O23" s="1">
        <f>+J15</f>
        <v>20</v>
      </c>
      <c r="P23" s="1">
        <f t="shared" si="5"/>
        <v>2</v>
      </c>
      <c r="Q23">
        <f t="shared" si="6"/>
        <v>0.5</v>
      </c>
    </row>
    <row r="24" spans="2:18" x14ac:dyDescent="0.25">
      <c r="M24" s="1"/>
      <c r="N24" s="1"/>
      <c r="O24" s="1"/>
      <c r="P24" t="s">
        <v>111</v>
      </c>
      <c r="Q24">
        <f>SUM(Q16:Q23)</f>
        <v>3</v>
      </c>
      <c r="R24">
        <f>+Q24/Folha2!K26</f>
        <v>0.13636363636363635</v>
      </c>
    </row>
    <row r="25" spans="2:18" x14ac:dyDescent="0.25">
      <c r="C25" t="s">
        <v>118</v>
      </c>
      <c r="Q25">
        <f>+Folha2!J6-Q24</f>
        <v>1</v>
      </c>
      <c r="R25">
        <f>+Q25/80</f>
        <v>1.2500000000000001E-2</v>
      </c>
    </row>
    <row r="26" spans="2:18" x14ac:dyDescent="0.25">
      <c r="B26" s="1" t="s">
        <v>109</v>
      </c>
      <c r="C26" t="s">
        <v>112</v>
      </c>
      <c r="D26" s="1" t="s">
        <v>119</v>
      </c>
      <c r="E26" s="1" t="s">
        <v>62</v>
      </c>
      <c r="F26" s="1" t="s">
        <v>113</v>
      </c>
      <c r="G26" s="1" t="s">
        <v>111</v>
      </c>
    </row>
    <row r="27" spans="2:18" x14ac:dyDescent="0.25">
      <c r="B27" s="1">
        <v>0</v>
      </c>
      <c r="C27" s="1">
        <f>3/12</f>
        <v>0.25</v>
      </c>
      <c r="D27" s="1">
        <f>+J4</f>
        <v>5</v>
      </c>
      <c r="E27" s="1">
        <v>0</v>
      </c>
      <c r="F27" s="1">
        <f t="shared" ref="F27:F34" si="8">+D27-E27</f>
        <v>5</v>
      </c>
      <c r="G27">
        <f t="shared" ref="G27:G34" si="9">+F27*C27</f>
        <v>1.25</v>
      </c>
      <c r="M27" t="s">
        <v>116</v>
      </c>
    </row>
    <row r="28" spans="2:18" x14ac:dyDescent="0.25">
      <c r="B28" s="1">
        <v>2</v>
      </c>
      <c r="C28" s="1">
        <f t="shared" ref="C28:C33" si="10">1/12</f>
        <v>8.3333333333333329E-2</v>
      </c>
      <c r="D28" s="1">
        <f>+J8</f>
        <v>13</v>
      </c>
      <c r="E28" s="1">
        <f>+J5</f>
        <v>8</v>
      </c>
      <c r="F28" s="1">
        <f t="shared" si="8"/>
        <v>5</v>
      </c>
      <c r="G28">
        <f t="shared" si="9"/>
        <v>0.41666666666666663</v>
      </c>
      <c r="L28" s="1" t="s">
        <v>109</v>
      </c>
      <c r="M28" t="s">
        <v>112</v>
      </c>
      <c r="N28" s="1" t="s">
        <v>117</v>
      </c>
      <c r="O28" s="1" t="s">
        <v>62</v>
      </c>
      <c r="P28" s="1" t="s">
        <v>113</v>
      </c>
      <c r="Q28" s="1" t="s">
        <v>111</v>
      </c>
    </row>
    <row r="29" spans="2:18" x14ac:dyDescent="0.25">
      <c r="B29" s="1">
        <v>3</v>
      </c>
      <c r="C29" s="1">
        <f t="shared" si="10"/>
        <v>8.3333333333333329E-2</v>
      </c>
      <c r="D29" s="1">
        <f>+J9</f>
        <v>7</v>
      </c>
      <c r="E29" s="1">
        <f>+J6</f>
        <v>4</v>
      </c>
      <c r="F29" s="1">
        <f t="shared" si="8"/>
        <v>3</v>
      </c>
      <c r="G29">
        <f t="shared" si="9"/>
        <v>0.25</v>
      </c>
      <c r="L29" s="1">
        <v>0</v>
      </c>
      <c r="M29" s="1">
        <f>3/12</f>
        <v>0.25</v>
      </c>
      <c r="N29" s="1">
        <f>+J5</f>
        <v>8</v>
      </c>
      <c r="O29" s="1">
        <v>0</v>
      </c>
      <c r="P29" s="1">
        <f t="shared" ref="P29:P36" si="11">+N29-O29</f>
        <v>8</v>
      </c>
      <c r="Q29">
        <f t="shared" ref="Q29:Q36" si="12">+P29*M29</f>
        <v>2</v>
      </c>
    </row>
    <row r="30" spans="2:18" x14ac:dyDescent="0.25">
      <c r="B30" s="1">
        <v>4</v>
      </c>
      <c r="C30" s="1">
        <f t="shared" si="10"/>
        <v>8.3333333333333329E-2</v>
      </c>
      <c r="D30" s="1">
        <f>+J10</f>
        <v>14</v>
      </c>
      <c r="E30" s="1">
        <f>+J7</f>
        <v>9</v>
      </c>
      <c r="F30" s="1">
        <f t="shared" si="8"/>
        <v>5</v>
      </c>
      <c r="G30">
        <f t="shared" si="9"/>
        <v>0.41666666666666663</v>
      </c>
      <c r="L30" s="1">
        <v>1</v>
      </c>
      <c r="M30" s="1">
        <f t="shared" ref="M30:M35" si="13">1/12</f>
        <v>8.3333333333333329E-2</v>
      </c>
      <c r="N30" s="1">
        <f>+J8</f>
        <v>13</v>
      </c>
      <c r="O30" s="1">
        <f>+J4</f>
        <v>5</v>
      </c>
      <c r="P30" s="1">
        <f t="shared" si="11"/>
        <v>8</v>
      </c>
      <c r="Q30">
        <f t="shared" si="12"/>
        <v>0.66666666666666663</v>
      </c>
    </row>
    <row r="31" spans="2:18" x14ac:dyDescent="0.25">
      <c r="B31" s="1">
        <v>23</v>
      </c>
      <c r="C31" s="1">
        <f t="shared" si="10"/>
        <v>8.3333333333333329E-2</v>
      </c>
      <c r="D31" s="1">
        <f>+J14</f>
        <v>15</v>
      </c>
      <c r="E31" s="1">
        <f>+J11</f>
        <v>12</v>
      </c>
      <c r="F31" s="1">
        <f t="shared" si="8"/>
        <v>3</v>
      </c>
      <c r="G31">
        <f t="shared" si="9"/>
        <v>0.25</v>
      </c>
      <c r="L31" s="1">
        <v>3</v>
      </c>
      <c r="M31" s="1">
        <f t="shared" si="13"/>
        <v>8.3333333333333329E-2</v>
      </c>
      <c r="N31" s="1">
        <f>+J11</f>
        <v>12</v>
      </c>
      <c r="O31" s="1">
        <f>+J6</f>
        <v>4</v>
      </c>
      <c r="P31" s="1">
        <f t="shared" si="11"/>
        <v>8</v>
      </c>
      <c r="Q31">
        <f t="shared" si="12"/>
        <v>0.66666666666666663</v>
      </c>
    </row>
    <row r="32" spans="2:18" x14ac:dyDescent="0.25">
      <c r="B32" s="1">
        <v>24</v>
      </c>
      <c r="C32" s="1">
        <f t="shared" si="10"/>
        <v>8.3333333333333329E-2</v>
      </c>
      <c r="D32" s="1">
        <f>+J15</f>
        <v>20</v>
      </c>
      <c r="E32" s="1">
        <f>+J12</f>
        <v>15</v>
      </c>
      <c r="F32" s="1">
        <f t="shared" si="8"/>
        <v>5</v>
      </c>
      <c r="G32">
        <f t="shared" si="9"/>
        <v>0.41666666666666663</v>
      </c>
      <c r="L32" s="1">
        <v>4</v>
      </c>
      <c r="M32" s="1">
        <f t="shared" si="13"/>
        <v>8.3333333333333329E-2</v>
      </c>
      <c r="N32" s="1">
        <f>+J12</f>
        <v>15</v>
      </c>
      <c r="O32" s="1">
        <f>+J7</f>
        <v>9</v>
      </c>
      <c r="P32" s="1">
        <f t="shared" si="11"/>
        <v>6</v>
      </c>
      <c r="Q32">
        <f t="shared" si="12"/>
        <v>0.5</v>
      </c>
    </row>
    <row r="33" spans="2:18" x14ac:dyDescent="0.25">
      <c r="B33" s="1">
        <v>34</v>
      </c>
      <c r="C33" s="1">
        <f t="shared" si="10"/>
        <v>8.3333333333333329E-2</v>
      </c>
      <c r="D33" s="1">
        <f>+J16</f>
        <v>16</v>
      </c>
      <c r="E33" s="1">
        <f>+J13</f>
        <v>13</v>
      </c>
      <c r="F33" s="1">
        <f t="shared" si="8"/>
        <v>3</v>
      </c>
      <c r="G33">
        <f t="shared" si="9"/>
        <v>0.25</v>
      </c>
      <c r="L33" s="1">
        <v>13</v>
      </c>
      <c r="M33" s="1">
        <f t="shared" si="13"/>
        <v>8.3333333333333329E-2</v>
      </c>
      <c r="N33" s="1">
        <f>+J14</f>
        <v>15</v>
      </c>
      <c r="O33" s="1">
        <f>+J9</f>
        <v>7</v>
      </c>
      <c r="P33" s="1">
        <f t="shared" si="11"/>
        <v>8</v>
      </c>
      <c r="Q33">
        <f t="shared" si="12"/>
        <v>0.66666666666666663</v>
      </c>
    </row>
    <row r="34" spans="2:18" x14ac:dyDescent="0.25">
      <c r="B34" s="1">
        <v>234</v>
      </c>
      <c r="C34" s="1">
        <f>3/12</f>
        <v>0.25</v>
      </c>
      <c r="D34" s="1">
        <f>+J18</f>
        <v>22</v>
      </c>
      <c r="E34" s="1">
        <f>+J17</f>
        <v>19</v>
      </c>
      <c r="F34" s="1">
        <f t="shared" si="8"/>
        <v>3</v>
      </c>
      <c r="G34">
        <f t="shared" si="9"/>
        <v>0.75</v>
      </c>
      <c r="L34" s="1">
        <v>14</v>
      </c>
      <c r="M34" s="1">
        <f t="shared" si="13"/>
        <v>8.3333333333333329E-2</v>
      </c>
      <c r="N34" s="1">
        <f>+J15</f>
        <v>20</v>
      </c>
      <c r="O34" s="1">
        <f>+J10</f>
        <v>14</v>
      </c>
      <c r="P34" s="1">
        <f t="shared" si="11"/>
        <v>6</v>
      </c>
      <c r="Q34">
        <f t="shared" si="12"/>
        <v>0.5</v>
      </c>
    </row>
    <row r="35" spans="2:18" x14ac:dyDescent="0.25">
      <c r="C35" s="1"/>
      <c r="D35" s="1"/>
      <c r="E35" s="1"/>
      <c r="F35" t="s">
        <v>111</v>
      </c>
      <c r="G35">
        <f>SUM(G27:G34)</f>
        <v>3.9999999999999996</v>
      </c>
      <c r="H35">
        <f>+G35/Folha2!K26</f>
        <v>0.1818181818181818</v>
      </c>
      <c r="L35" s="1">
        <v>34</v>
      </c>
      <c r="M35" s="1">
        <f t="shared" si="13"/>
        <v>8.3333333333333329E-2</v>
      </c>
      <c r="N35" s="1">
        <f>+J17</f>
        <v>19</v>
      </c>
      <c r="O35" s="1">
        <f>+J13</f>
        <v>13</v>
      </c>
      <c r="P35" s="1">
        <f t="shared" si="11"/>
        <v>6</v>
      </c>
      <c r="Q35">
        <f t="shared" si="12"/>
        <v>0.5</v>
      </c>
    </row>
    <row r="36" spans="2:18" x14ac:dyDescent="0.25">
      <c r="G36">
        <f>+Folha2!J4-G35</f>
        <v>1.0000000000000004</v>
      </c>
      <c r="H36">
        <f>+G36/165</f>
        <v>6.0606060606060632E-3</v>
      </c>
      <c r="L36" s="1">
        <v>134</v>
      </c>
      <c r="M36" s="1">
        <f>3/12</f>
        <v>0.25</v>
      </c>
      <c r="N36" s="1">
        <f>+J18</f>
        <v>22</v>
      </c>
      <c r="O36" s="1">
        <f>+J16</f>
        <v>16</v>
      </c>
      <c r="P36" s="1">
        <f t="shared" si="11"/>
        <v>6</v>
      </c>
      <c r="Q36">
        <f t="shared" si="12"/>
        <v>1.5</v>
      </c>
    </row>
    <row r="37" spans="2:18" x14ac:dyDescent="0.25">
      <c r="M37" s="1"/>
      <c r="N37" s="1"/>
      <c r="O37" s="1"/>
      <c r="P37" t="s">
        <v>111</v>
      </c>
      <c r="Q37">
        <f>SUM(Q29:Q36)</f>
        <v>7</v>
      </c>
      <c r="R37">
        <f>+Q37/Folha2!K26</f>
        <v>0.31818181818181818</v>
      </c>
    </row>
    <row r="38" spans="2:18" x14ac:dyDescent="0.25">
      <c r="Q38">
        <f>+Folha2!J5-Q37</f>
        <v>1</v>
      </c>
      <c r="R38" s="12">
        <f>+Q38/Folha2!J5</f>
        <v>0.125</v>
      </c>
    </row>
  </sheetData>
  <sortState ref="Q20:Q33">
    <sortCondition descending="1" ref="Q2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9.42578125" customWidth="1"/>
    <col min="4" max="4" width="14.42578125" bestFit="1" customWidth="1"/>
    <col min="5" max="5" width="13.140625" bestFit="1" customWidth="1"/>
    <col min="6" max="6" width="14.85546875" bestFit="1" customWidth="1"/>
    <col min="7" max="7" width="8.42578125" customWidth="1"/>
  </cols>
  <sheetData>
    <row r="1" spans="1:5" x14ac:dyDescent="0.25">
      <c r="A1" s="6" t="s">
        <v>21</v>
      </c>
    </row>
    <row r="2" spans="1:5" x14ac:dyDescent="0.25">
      <c r="A2" s="6" t="s">
        <v>123</v>
      </c>
    </row>
    <row r="3" spans="1:5" x14ac:dyDescent="0.25">
      <c r="A3" s="6" t="s">
        <v>124</v>
      </c>
    </row>
    <row r="4" spans="1:5" x14ac:dyDescent="0.25">
      <c r="A4" s="6" t="s">
        <v>22</v>
      </c>
    </row>
    <row r="5" spans="1:5" x14ac:dyDescent="0.25">
      <c r="A5" s="6" t="s">
        <v>23</v>
      </c>
    </row>
    <row r="6" spans="1:5" x14ac:dyDescent="0.25">
      <c r="A6" s="6"/>
      <c r="B6" t="s">
        <v>24</v>
      </c>
    </row>
    <row r="7" spans="1:5" x14ac:dyDescent="0.25">
      <c r="A7" s="6"/>
      <c r="B7" t="s">
        <v>125</v>
      </c>
    </row>
    <row r="8" spans="1:5" x14ac:dyDescent="0.25">
      <c r="A8" s="6"/>
      <c r="B8" t="s">
        <v>98</v>
      </c>
    </row>
    <row r="9" spans="1:5" x14ac:dyDescent="0.25">
      <c r="A9" s="6" t="s">
        <v>26</v>
      </c>
    </row>
    <row r="10" spans="1:5" x14ac:dyDescent="0.25">
      <c r="B10" t="s">
        <v>61</v>
      </c>
    </row>
    <row r="11" spans="1:5" x14ac:dyDescent="0.25">
      <c r="B11" t="s">
        <v>27</v>
      </c>
    </row>
    <row r="14" spans="1:5" ht="15.75" thickBot="1" x14ac:dyDescent="0.3">
      <c r="A14" t="s">
        <v>83</v>
      </c>
    </row>
    <row r="15" spans="1:5" ht="15.75" thickBot="1" x14ac:dyDescent="0.3">
      <c r="B15" s="13" t="s">
        <v>28</v>
      </c>
      <c r="C15" s="13" t="s">
        <v>29</v>
      </c>
      <c r="D15" s="13" t="s">
        <v>30</v>
      </c>
      <c r="E15" s="13" t="s">
        <v>31</v>
      </c>
    </row>
    <row r="16" spans="1:5" ht="15.75" thickBot="1" x14ac:dyDescent="0.3">
      <c r="B16" s="7" t="s">
        <v>65</v>
      </c>
      <c r="C16" s="7" t="s">
        <v>10</v>
      </c>
      <c r="D16" s="9">
        <v>0</v>
      </c>
      <c r="E16" s="9">
        <v>1</v>
      </c>
    </row>
    <row r="19" spans="1:7" ht="15.75" thickBot="1" x14ac:dyDescent="0.3">
      <c r="A19" t="s">
        <v>32</v>
      </c>
    </row>
    <row r="20" spans="1:7" ht="15.75" thickBot="1" x14ac:dyDescent="0.3">
      <c r="B20" s="13" t="s">
        <v>28</v>
      </c>
      <c r="C20" s="13" t="s">
        <v>29</v>
      </c>
      <c r="D20" s="13" t="s">
        <v>30</v>
      </c>
      <c r="E20" s="13" t="s">
        <v>31</v>
      </c>
      <c r="F20" s="13" t="s">
        <v>33</v>
      </c>
    </row>
    <row r="21" spans="1:7" x14ac:dyDescent="0.25">
      <c r="B21" s="8" t="s">
        <v>39</v>
      </c>
      <c r="C21" s="8" t="s">
        <v>0</v>
      </c>
      <c r="D21" s="10">
        <v>5</v>
      </c>
      <c r="E21" s="10">
        <v>4</v>
      </c>
      <c r="F21" s="8" t="s">
        <v>40</v>
      </c>
    </row>
    <row r="22" spans="1:7" x14ac:dyDescent="0.25">
      <c r="B22" s="8" t="s">
        <v>41</v>
      </c>
      <c r="C22" s="8" t="s">
        <v>1</v>
      </c>
      <c r="D22" s="10">
        <v>8</v>
      </c>
      <c r="E22" s="10">
        <v>7</v>
      </c>
      <c r="F22" s="8" t="s">
        <v>40</v>
      </c>
    </row>
    <row r="23" spans="1:7" x14ac:dyDescent="0.25">
      <c r="B23" s="8" t="s">
        <v>42</v>
      </c>
      <c r="C23" s="8" t="s">
        <v>2</v>
      </c>
      <c r="D23" s="10">
        <v>2</v>
      </c>
      <c r="E23" s="10">
        <v>3</v>
      </c>
      <c r="F23" s="8" t="s">
        <v>40</v>
      </c>
    </row>
    <row r="24" spans="1:7" x14ac:dyDescent="0.25">
      <c r="B24" s="8" t="s">
        <v>43</v>
      </c>
      <c r="C24" s="8" t="s">
        <v>11</v>
      </c>
      <c r="D24" s="14">
        <v>7</v>
      </c>
      <c r="E24" s="14">
        <v>8</v>
      </c>
      <c r="F24" s="8" t="s">
        <v>40</v>
      </c>
    </row>
    <row r="25" spans="1:7" ht="15.75" thickBot="1" x14ac:dyDescent="0.3">
      <c r="B25" s="7" t="s">
        <v>44</v>
      </c>
      <c r="C25" s="7" t="s">
        <v>99</v>
      </c>
      <c r="D25" s="15">
        <v>0</v>
      </c>
      <c r="E25" s="15">
        <v>1</v>
      </c>
      <c r="F25" s="7" t="s">
        <v>40</v>
      </c>
    </row>
    <row r="28" spans="1:7" ht="15.75" thickBot="1" x14ac:dyDescent="0.3">
      <c r="A28" t="s">
        <v>34</v>
      </c>
    </row>
    <row r="29" spans="1:7" ht="15.75" thickBot="1" x14ac:dyDescent="0.3">
      <c r="B29" s="13" t="s">
        <v>28</v>
      </c>
      <c r="C29" s="13" t="s">
        <v>29</v>
      </c>
      <c r="D29" s="13" t="s">
        <v>35</v>
      </c>
      <c r="E29" s="13" t="s">
        <v>36</v>
      </c>
      <c r="F29" s="13" t="s">
        <v>37</v>
      </c>
      <c r="G29" s="13" t="s">
        <v>38</v>
      </c>
    </row>
    <row r="30" spans="1:7" x14ac:dyDescent="0.25">
      <c r="B30" s="8" t="s">
        <v>74</v>
      </c>
      <c r="C30" s="8" t="s">
        <v>14</v>
      </c>
      <c r="D30" s="10">
        <v>13</v>
      </c>
      <c r="E30" s="8" t="s">
        <v>90</v>
      </c>
      <c r="F30" s="8" t="s">
        <v>46</v>
      </c>
      <c r="G30" s="8">
        <v>1</v>
      </c>
    </row>
    <row r="31" spans="1:7" x14ac:dyDescent="0.25">
      <c r="B31" s="8" t="s">
        <v>75</v>
      </c>
      <c r="C31" s="8" t="s">
        <v>13</v>
      </c>
      <c r="D31" s="10">
        <v>11</v>
      </c>
      <c r="E31" s="8" t="s">
        <v>91</v>
      </c>
      <c r="F31" s="8" t="s">
        <v>46</v>
      </c>
      <c r="G31" s="8">
        <v>1</v>
      </c>
    </row>
    <row r="32" spans="1:7" x14ac:dyDescent="0.25">
      <c r="B32" s="8" t="s">
        <v>76</v>
      </c>
      <c r="C32" s="8" t="s">
        <v>15</v>
      </c>
      <c r="D32" s="10">
        <v>15</v>
      </c>
      <c r="E32" s="8" t="s">
        <v>92</v>
      </c>
      <c r="F32" s="8" t="s">
        <v>45</v>
      </c>
      <c r="G32" s="8">
        <v>0</v>
      </c>
    </row>
    <row r="33" spans="2:7" x14ac:dyDescent="0.25">
      <c r="B33" s="8" t="s">
        <v>77</v>
      </c>
      <c r="C33" s="8" t="s">
        <v>16</v>
      </c>
      <c r="D33" s="10">
        <v>12</v>
      </c>
      <c r="E33" s="8" t="s">
        <v>93</v>
      </c>
      <c r="F33" s="8" t="s">
        <v>46</v>
      </c>
      <c r="G33" s="8">
        <v>1</v>
      </c>
    </row>
    <row r="34" spans="2:7" x14ac:dyDescent="0.25">
      <c r="B34" s="8" t="s">
        <v>78</v>
      </c>
      <c r="C34" s="8" t="s">
        <v>8</v>
      </c>
      <c r="D34" s="10">
        <v>15</v>
      </c>
      <c r="E34" s="8" t="s">
        <v>94</v>
      </c>
      <c r="F34" s="8" t="s">
        <v>45</v>
      </c>
      <c r="G34" s="8">
        <v>0</v>
      </c>
    </row>
    <row r="35" spans="2:7" x14ac:dyDescent="0.25">
      <c r="B35" s="8" t="s">
        <v>79</v>
      </c>
      <c r="C35" s="8" t="s">
        <v>19</v>
      </c>
      <c r="D35" s="10">
        <v>20</v>
      </c>
      <c r="E35" s="8" t="s">
        <v>95</v>
      </c>
      <c r="F35" s="8" t="s">
        <v>45</v>
      </c>
      <c r="G35" s="8">
        <v>0</v>
      </c>
    </row>
    <row r="36" spans="2:7" x14ac:dyDescent="0.25">
      <c r="B36" s="8" t="s">
        <v>80</v>
      </c>
      <c r="C36" s="8" t="s">
        <v>20</v>
      </c>
      <c r="D36" s="10">
        <v>16</v>
      </c>
      <c r="E36" s="8" t="s">
        <v>96</v>
      </c>
      <c r="F36" s="8" t="s">
        <v>45</v>
      </c>
      <c r="G36" s="8">
        <v>0</v>
      </c>
    </row>
    <row r="37" spans="2:7" x14ac:dyDescent="0.25">
      <c r="B37" s="8" t="s">
        <v>81</v>
      </c>
      <c r="C37" s="8" t="s">
        <v>17</v>
      </c>
      <c r="D37" s="10">
        <v>19</v>
      </c>
      <c r="E37" s="8" t="s">
        <v>97</v>
      </c>
      <c r="F37" s="8" t="s">
        <v>45</v>
      </c>
      <c r="G37" s="8">
        <v>0</v>
      </c>
    </row>
    <row r="38" spans="2:7" x14ac:dyDescent="0.25">
      <c r="B38" s="8" t="s">
        <v>66</v>
      </c>
      <c r="C38" s="8" t="s">
        <v>18</v>
      </c>
      <c r="D38" s="10">
        <v>22</v>
      </c>
      <c r="E38" s="8" t="s">
        <v>67</v>
      </c>
      <c r="F38" s="8" t="s">
        <v>45</v>
      </c>
      <c r="G38" s="8">
        <v>0</v>
      </c>
    </row>
    <row r="39" spans="2:7" x14ac:dyDescent="0.25">
      <c r="B39" s="8" t="s">
        <v>68</v>
      </c>
      <c r="C39" s="8" t="s">
        <v>3</v>
      </c>
      <c r="D39" s="10">
        <v>5</v>
      </c>
      <c r="E39" s="8" t="s">
        <v>84</v>
      </c>
      <c r="F39" s="8" t="s">
        <v>45</v>
      </c>
      <c r="G39" s="8">
        <v>0</v>
      </c>
    </row>
    <row r="40" spans="2:7" x14ac:dyDescent="0.25">
      <c r="B40" s="8" t="s">
        <v>69</v>
      </c>
      <c r="C40" s="8" t="s">
        <v>4</v>
      </c>
      <c r="D40" s="10">
        <v>8</v>
      </c>
      <c r="E40" s="8" t="s">
        <v>85</v>
      </c>
      <c r="F40" s="8" t="s">
        <v>45</v>
      </c>
      <c r="G40" s="8">
        <v>0</v>
      </c>
    </row>
    <row r="41" spans="2:7" x14ac:dyDescent="0.25">
      <c r="B41" s="8" t="s">
        <v>70</v>
      </c>
      <c r="C41" s="8" t="s">
        <v>5</v>
      </c>
      <c r="D41" s="10">
        <v>4</v>
      </c>
      <c r="E41" s="8" t="s">
        <v>86</v>
      </c>
      <c r="F41" s="8" t="s">
        <v>45</v>
      </c>
      <c r="G41" s="8">
        <v>0</v>
      </c>
    </row>
    <row r="42" spans="2:7" x14ac:dyDescent="0.25">
      <c r="B42" s="8" t="s">
        <v>71</v>
      </c>
      <c r="C42" s="8" t="s">
        <v>12</v>
      </c>
      <c r="D42" s="10">
        <v>9</v>
      </c>
      <c r="E42" s="8" t="s">
        <v>87</v>
      </c>
      <c r="F42" s="8" t="s">
        <v>45</v>
      </c>
      <c r="G42" s="8">
        <v>0</v>
      </c>
    </row>
    <row r="43" spans="2:7" x14ac:dyDescent="0.25">
      <c r="B43" s="8" t="s">
        <v>72</v>
      </c>
      <c r="C43" s="8" t="s">
        <v>6</v>
      </c>
      <c r="D43" s="10">
        <v>12</v>
      </c>
      <c r="E43" s="8" t="s">
        <v>88</v>
      </c>
      <c r="F43" s="8" t="s">
        <v>46</v>
      </c>
      <c r="G43" s="8">
        <v>1</v>
      </c>
    </row>
    <row r="44" spans="2:7" ht="15.75" thickBot="1" x14ac:dyDescent="0.3">
      <c r="B44" s="7" t="s">
        <v>73</v>
      </c>
      <c r="C44" s="7" t="s">
        <v>7</v>
      </c>
      <c r="D44" s="9">
        <v>7</v>
      </c>
      <c r="E44" s="7" t="s">
        <v>126</v>
      </c>
      <c r="F44" s="7" t="s">
        <v>45</v>
      </c>
      <c r="G44" s="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9.42578125" bestFit="1" customWidth="1"/>
    <col min="4" max="4" width="5.7109375" customWidth="1"/>
    <col min="5" max="5" width="9.28515625" bestFit="1" customWidth="1"/>
    <col min="6" max="6" width="11.7109375" bestFit="1" customWidth="1"/>
    <col min="7" max="8" width="11.28515625" bestFit="1" customWidth="1"/>
  </cols>
  <sheetData>
    <row r="1" spans="1:8" x14ac:dyDescent="0.25">
      <c r="A1" s="6" t="s">
        <v>47</v>
      </c>
    </row>
    <row r="2" spans="1:8" x14ac:dyDescent="0.25">
      <c r="A2" s="6" t="s">
        <v>123</v>
      </c>
    </row>
    <row r="3" spans="1:8" x14ac:dyDescent="0.25">
      <c r="A3" s="6" t="s">
        <v>124</v>
      </c>
    </row>
    <row r="6" spans="1:8" ht="15.75" thickBot="1" x14ac:dyDescent="0.3">
      <c r="A6" t="s">
        <v>32</v>
      </c>
    </row>
    <row r="7" spans="1:8" x14ac:dyDescent="0.25">
      <c r="B7" s="16"/>
      <c r="C7" s="16"/>
      <c r="D7" s="16" t="s">
        <v>48</v>
      </c>
      <c r="E7" s="16" t="s">
        <v>50</v>
      </c>
      <c r="F7" s="16" t="s">
        <v>52</v>
      </c>
      <c r="G7" s="16" t="s">
        <v>54</v>
      </c>
      <c r="H7" s="16" t="s">
        <v>54</v>
      </c>
    </row>
    <row r="8" spans="1:8" ht="15.75" thickBot="1" x14ac:dyDescent="0.3">
      <c r="B8" s="17" t="s">
        <v>28</v>
      </c>
      <c r="C8" s="17" t="s">
        <v>29</v>
      </c>
      <c r="D8" s="17" t="s">
        <v>49</v>
      </c>
      <c r="E8" s="17" t="s">
        <v>51</v>
      </c>
      <c r="F8" s="17" t="s">
        <v>53</v>
      </c>
      <c r="G8" s="17" t="s">
        <v>55</v>
      </c>
      <c r="H8" s="17" t="s">
        <v>56</v>
      </c>
    </row>
    <row r="9" spans="1:8" x14ac:dyDescent="0.25">
      <c r="B9" s="8" t="s">
        <v>39</v>
      </c>
      <c r="C9" s="8" t="s">
        <v>0</v>
      </c>
      <c r="D9" s="8">
        <v>4</v>
      </c>
      <c r="E9" s="8">
        <v>0</v>
      </c>
      <c r="F9" s="8">
        <v>0</v>
      </c>
      <c r="G9" s="8">
        <v>1</v>
      </c>
      <c r="H9" s="8">
        <v>1</v>
      </c>
    </row>
    <row r="10" spans="1:8" x14ac:dyDescent="0.25">
      <c r="B10" s="8" t="s">
        <v>41</v>
      </c>
      <c r="C10" s="8" t="s">
        <v>1</v>
      </c>
      <c r="D10" s="8">
        <v>7</v>
      </c>
      <c r="E10" s="8">
        <v>0</v>
      </c>
      <c r="F10" s="8">
        <v>0</v>
      </c>
      <c r="G10" s="8">
        <v>1</v>
      </c>
      <c r="H10" s="8">
        <v>0</v>
      </c>
    </row>
    <row r="11" spans="1:8" x14ac:dyDescent="0.25">
      <c r="B11" s="8" t="s">
        <v>42</v>
      </c>
      <c r="C11" s="8" t="s">
        <v>2</v>
      </c>
      <c r="D11" s="8">
        <v>3</v>
      </c>
      <c r="E11" s="8">
        <v>0</v>
      </c>
      <c r="F11" s="8">
        <v>0</v>
      </c>
      <c r="G11" s="8">
        <v>1</v>
      </c>
      <c r="H11" s="8">
        <v>1</v>
      </c>
    </row>
    <row r="12" spans="1:8" x14ac:dyDescent="0.25">
      <c r="B12" s="8" t="s">
        <v>43</v>
      </c>
      <c r="C12" s="8" t="s">
        <v>11</v>
      </c>
      <c r="D12" s="8">
        <v>8</v>
      </c>
      <c r="E12" s="8">
        <v>0</v>
      </c>
      <c r="F12" s="8">
        <v>0</v>
      </c>
      <c r="G12" s="8">
        <v>0</v>
      </c>
      <c r="H12" s="8">
        <v>1</v>
      </c>
    </row>
    <row r="13" spans="1:8" ht="15.75" thickBot="1" x14ac:dyDescent="0.3">
      <c r="B13" s="7" t="s">
        <v>44</v>
      </c>
      <c r="C13" s="7" t="s">
        <v>99</v>
      </c>
      <c r="D13" s="7">
        <v>1</v>
      </c>
      <c r="E13" s="7">
        <v>0</v>
      </c>
      <c r="F13" s="7">
        <v>1</v>
      </c>
      <c r="G13" s="7">
        <v>1E+30</v>
      </c>
      <c r="H13" s="7">
        <v>1</v>
      </c>
    </row>
    <row r="15" spans="1:8" ht="15.75" thickBot="1" x14ac:dyDescent="0.3">
      <c r="A15" t="s">
        <v>34</v>
      </c>
    </row>
    <row r="16" spans="1:8" x14ac:dyDescent="0.25">
      <c r="B16" s="16"/>
      <c r="C16" s="16"/>
      <c r="D16" s="16" t="s">
        <v>48</v>
      </c>
      <c r="E16" s="16" t="s">
        <v>57</v>
      </c>
      <c r="F16" s="16" t="s">
        <v>59</v>
      </c>
      <c r="G16" s="16" t="s">
        <v>54</v>
      </c>
      <c r="H16" s="16" t="s">
        <v>54</v>
      </c>
    </row>
    <row r="17" spans="2:8" ht="15.75" thickBot="1" x14ac:dyDescent="0.3">
      <c r="B17" s="17" t="s">
        <v>28</v>
      </c>
      <c r="C17" s="17" t="s">
        <v>29</v>
      </c>
      <c r="D17" s="17" t="s">
        <v>49</v>
      </c>
      <c r="E17" s="17" t="s">
        <v>58</v>
      </c>
      <c r="F17" s="17" t="s">
        <v>60</v>
      </c>
      <c r="G17" s="17" t="s">
        <v>55</v>
      </c>
      <c r="H17" s="17" t="s">
        <v>56</v>
      </c>
    </row>
    <row r="18" spans="2:8" x14ac:dyDescent="0.25">
      <c r="B18" s="8" t="s">
        <v>74</v>
      </c>
      <c r="C18" s="8" t="s">
        <v>14</v>
      </c>
      <c r="D18" s="8">
        <v>13</v>
      </c>
      <c r="E18" s="8">
        <v>0</v>
      </c>
      <c r="F18" s="8">
        <v>14</v>
      </c>
      <c r="G18" s="8">
        <v>1E+30</v>
      </c>
      <c r="H18" s="8">
        <v>1</v>
      </c>
    </row>
    <row r="19" spans="2:8" x14ac:dyDescent="0.25">
      <c r="B19" s="8" t="s">
        <v>75</v>
      </c>
      <c r="C19" s="8" t="s">
        <v>13</v>
      </c>
      <c r="D19" s="8">
        <v>11</v>
      </c>
      <c r="E19" s="8">
        <v>0</v>
      </c>
      <c r="F19" s="8">
        <v>12</v>
      </c>
      <c r="G19" s="8">
        <v>1E+30</v>
      </c>
      <c r="H19" s="8">
        <v>1</v>
      </c>
    </row>
    <row r="20" spans="2:8" x14ac:dyDescent="0.25">
      <c r="B20" s="8" t="s">
        <v>76</v>
      </c>
      <c r="C20" s="8" t="s">
        <v>15</v>
      </c>
      <c r="D20" s="8">
        <v>15</v>
      </c>
      <c r="E20" s="8">
        <v>0</v>
      </c>
      <c r="F20" s="8">
        <v>15</v>
      </c>
      <c r="G20" s="8">
        <v>1E+30</v>
      </c>
      <c r="H20" s="8">
        <v>0</v>
      </c>
    </row>
    <row r="21" spans="2:8" x14ac:dyDescent="0.25">
      <c r="B21" s="8" t="s">
        <v>77</v>
      </c>
      <c r="C21" s="8" t="s">
        <v>16</v>
      </c>
      <c r="D21" s="8">
        <v>12</v>
      </c>
      <c r="E21" s="8">
        <v>0</v>
      </c>
      <c r="F21" s="8">
        <v>13</v>
      </c>
      <c r="G21" s="8">
        <v>1E+30</v>
      </c>
      <c r="H21" s="8">
        <v>1</v>
      </c>
    </row>
    <row r="22" spans="2:8" x14ac:dyDescent="0.25">
      <c r="B22" s="8" t="s">
        <v>78</v>
      </c>
      <c r="C22" s="8" t="s">
        <v>8</v>
      </c>
      <c r="D22" s="8">
        <v>15</v>
      </c>
      <c r="E22" s="8">
        <v>0</v>
      </c>
      <c r="F22" s="8">
        <v>15</v>
      </c>
      <c r="G22" s="8">
        <v>1E+30</v>
      </c>
      <c r="H22" s="8">
        <v>0</v>
      </c>
    </row>
    <row r="23" spans="2:8" x14ac:dyDescent="0.25">
      <c r="B23" s="8" t="s">
        <v>79</v>
      </c>
      <c r="C23" s="8" t="s">
        <v>19</v>
      </c>
      <c r="D23" s="8">
        <v>20</v>
      </c>
      <c r="E23" s="8">
        <v>0</v>
      </c>
      <c r="F23" s="8">
        <v>20</v>
      </c>
      <c r="G23" s="8">
        <v>1E+30</v>
      </c>
      <c r="H23" s="8">
        <v>0</v>
      </c>
    </row>
    <row r="24" spans="2:8" x14ac:dyDescent="0.25">
      <c r="B24" s="8" t="s">
        <v>80</v>
      </c>
      <c r="C24" s="8" t="s">
        <v>20</v>
      </c>
      <c r="D24" s="8">
        <v>16</v>
      </c>
      <c r="E24" s="8">
        <v>0</v>
      </c>
      <c r="F24" s="8">
        <v>16</v>
      </c>
      <c r="G24" s="8">
        <v>1E+30</v>
      </c>
      <c r="H24" s="8">
        <v>0</v>
      </c>
    </row>
    <row r="25" spans="2:8" x14ac:dyDescent="0.25">
      <c r="B25" s="8" t="s">
        <v>81</v>
      </c>
      <c r="C25" s="8" t="s">
        <v>17</v>
      </c>
      <c r="D25" s="8">
        <v>19</v>
      </c>
      <c r="E25" s="8">
        <v>0</v>
      </c>
      <c r="F25" s="8">
        <v>19</v>
      </c>
      <c r="G25" s="8">
        <v>1E+30</v>
      </c>
      <c r="H25" s="8">
        <v>0</v>
      </c>
    </row>
    <row r="26" spans="2:8" x14ac:dyDescent="0.25">
      <c r="B26" s="8" t="s">
        <v>66</v>
      </c>
      <c r="C26" s="8" t="s">
        <v>18</v>
      </c>
      <c r="D26" s="8">
        <v>22</v>
      </c>
      <c r="E26" s="8">
        <v>0</v>
      </c>
      <c r="F26" s="8">
        <v>22</v>
      </c>
      <c r="G26" s="8">
        <v>0</v>
      </c>
      <c r="H26" s="8">
        <v>8</v>
      </c>
    </row>
    <row r="27" spans="2:8" x14ac:dyDescent="0.25">
      <c r="B27" s="8" t="s">
        <v>68</v>
      </c>
      <c r="C27" s="8" t="s">
        <v>3</v>
      </c>
      <c r="D27" s="8">
        <v>5</v>
      </c>
      <c r="E27" s="8">
        <v>0.5</v>
      </c>
      <c r="F27" s="8">
        <v>5</v>
      </c>
      <c r="G27" s="8">
        <v>0</v>
      </c>
      <c r="H27" s="8">
        <v>2</v>
      </c>
    </row>
    <row r="28" spans="2:8" x14ac:dyDescent="0.25">
      <c r="B28" s="8" t="s">
        <v>69</v>
      </c>
      <c r="C28" s="8" t="s">
        <v>4</v>
      </c>
      <c r="D28" s="8">
        <v>8</v>
      </c>
      <c r="E28" s="8">
        <v>0</v>
      </c>
      <c r="F28" s="8">
        <v>8</v>
      </c>
      <c r="G28" s="8">
        <v>0</v>
      </c>
      <c r="H28" s="8">
        <v>0</v>
      </c>
    </row>
    <row r="29" spans="2:8" x14ac:dyDescent="0.25">
      <c r="B29" s="8" t="s">
        <v>70</v>
      </c>
      <c r="C29" s="8" t="s">
        <v>5</v>
      </c>
      <c r="D29" s="8">
        <v>4</v>
      </c>
      <c r="E29" s="8">
        <v>0.5</v>
      </c>
      <c r="F29" s="8">
        <v>4</v>
      </c>
      <c r="G29" s="8">
        <v>0</v>
      </c>
      <c r="H29" s="8">
        <v>2</v>
      </c>
    </row>
    <row r="30" spans="2:8" x14ac:dyDescent="0.25">
      <c r="B30" s="8" t="s">
        <v>71</v>
      </c>
      <c r="C30" s="8" t="s">
        <v>12</v>
      </c>
      <c r="D30" s="8">
        <v>9</v>
      </c>
      <c r="E30" s="8">
        <v>0</v>
      </c>
      <c r="F30" s="8">
        <v>9</v>
      </c>
      <c r="G30" s="8">
        <v>1E+30</v>
      </c>
      <c r="H30" s="8">
        <v>0</v>
      </c>
    </row>
    <row r="31" spans="2:8" x14ac:dyDescent="0.25">
      <c r="B31" s="8" t="s">
        <v>72</v>
      </c>
      <c r="C31" s="8" t="s">
        <v>6</v>
      </c>
      <c r="D31" s="8">
        <v>12</v>
      </c>
      <c r="E31" s="8">
        <v>0</v>
      </c>
      <c r="F31" s="8">
        <v>13</v>
      </c>
      <c r="G31" s="8">
        <v>1E+30</v>
      </c>
      <c r="H31" s="8">
        <v>1</v>
      </c>
    </row>
    <row r="32" spans="2:8" ht="15.75" thickBot="1" x14ac:dyDescent="0.3">
      <c r="B32" s="7" t="s">
        <v>73</v>
      </c>
      <c r="C32" s="7" t="s">
        <v>7</v>
      </c>
      <c r="D32" s="7">
        <v>7</v>
      </c>
      <c r="E32" s="7">
        <v>-0.5</v>
      </c>
      <c r="F32" s="7">
        <v>7</v>
      </c>
      <c r="G32" s="7">
        <v>0</v>
      </c>
      <c r="H32" s="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workbookViewId="0">
      <selection activeCell="M15" sqref="M15:M23"/>
    </sheetView>
  </sheetViews>
  <sheetFormatPr defaultRowHeight="15" x14ac:dyDescent="0.25"/>
  <cols>
    <col min="1" max="1" width="5.85546875" customWidth="1"/>
    <col min="9" max="9" width="4.7109375" customWidth="1"/>
    <col min="10" max="10" width="6.7109375" customWidth="1"/>
  </cols>
  <sheetData>
    <row r="1" spans="2:12" x14ac:dyDescent="0.25">
      <c r="B1" t="s">
        <v>82</v>
      </c>
    </row>
    <row r="3" spans="2:12" x14ac:dyDescent="0.25">
      <c r="C3" s="1" t="s">
        <v>0</v>
      </c>
      <c r="D3" s="1" t="s">
        <v>1</v>
      </c>
      <c r="E3" s="1" t="s">
        <v>2</v>
      </c>
      <c r="F3" s="1" t="s">
        <v>11</v>
      </c>
      <c r="G3" s="1" t="s">
        <v>99</v>
      </c>
      <c r="H3" s="1"/>
      <c r="I3" s="1"/>
      <c r="J3" s="1"/>
      <c r="K3" s="1"/>
    </row>
    <row r="4" spans="2:12" x14ac:dyDescent="0.25">
      <c r="B4" s="2" t="s">
        <v>3</v>
      </c>
      <c r="C4" s="1">
        <v>1</v>
      </c>
      <c r="D4" s="1"/>
      <c r="E4" s="1"/>
      <c r="F4" s="1"/>
      <c r="G4" s="1">
        <v>1</v>
      </c>
      <c r="H4" s="1">
        <f t="shared" ref="H4:H18" si="0">SUMPRODUCT($C$21:$G$21,C4:G4)</f>
        <v>5</v>
      </c>
      <c r="I4" s="3" t="s">
        <v>63</v>
      </c>
      <c r="J4" s="1">
        <v>5</v>
      </c>
      <c r="K4" s="1"/>
      <c r="L4" s="1">
        <f>+J4-H4</f>
        <v>0</v>
      </c>
    </row>
    <row r="5" spans="2:12" x14ac:dyDescent="0.25">
      <c r="B5" t="s">
        <v>4</v>
      </c>
      <c r="C5" s="1"/>
      <c r="D5" s="1">
        <v>1</v>
      </c>
      <c r="E5" s="1"/>
      <c r="F5" s="1"/>
      <c r="G5" s="1">
        <v>1</v>
      </c>
      <c r="H5" s="1">
        <f t="shared" si="0"/>
        <v>8</v>
      </c>
      <c r="I5" s="3" t="s">
        <v>63</v>
      </c>
      <c r="J5" s="1">
        <v>8</v>
      </c>
      <c r="K5" s="1"/>
      <c r="L5" s="1">
        <f t="shared" ref="L5:L13" si="1">+J5-H5</f>
        <v>0</v>
      </c>
    </row>
    <row r="6" spans="2:12" x14ac:dyDescent="0.25">
      <c r="B6" t="s">
        <v>5</v>
      </c>
      <c r="C6" s="1"/>
      <c r="D6" s="1"/>
      <c r="E6" s="1">
        <v>1</v>
      </c>
      <c r="F6" s="1"/>
      <c r="G6" s="1">
        <v>1</v>
      </c>
      <c r="H6" s="1">
        <f t="shared" si="0"/>
        <v>4</v>
      </c>
      <c r="I6" s="3" t="s">
        <v>63</v>
      </c>
      <c r="J6" s="1">
        <v>4</v>
      </c>
      <c r="K6" s="1"/>
      <c r="L6" s="1">
        <f t="shared" si="1"/>
        <v>0</v>
      </c>
    </row>
    <row r="7" spans="2:12" x14ac:dyDescent="0.25">
      <c r="B7" t="s">
        <v>12</v>
      </c>
      <c r="C7" s="1"/>
      <c r="D7" s="1"/>
      <c r="E7" s="1"/>
      <c r="F7" s="1">
        <v>1</v>
      </c>
      <c r="G7" s="1">
        <v>1</v>
      </c>
      <c r="H7" s="1">
        <f t="shared" si="0"/>
        <v>9</v>
      </c>
      <c r="I7" s="3" t="s">
        <v>63</v>
      </c>
      <c r="J7" s="1">
        <v>9</v>
      </c>
      <c r="K7" s="1"/>
      <c r="L7" s="1">
        <f t="shared" si="1"/>
        <v>0</v>
      </c>
    </row>
    <row r="8" spans="2:12" x14ac:dyDescent="0.25">
      <c r="B8" t="s">
        <v>6</v>
      </c>
      <c r="C8" s="1">
        <v>1</v>
      </c>
      <c r="D8" s="1">
        <v>1</v>
      </c>
      <c r="E8" s="1"/>
      <c r="F8" s="1"/>
      <c r="G8" s="1">
        <v>1</v>
      </c>
      <c r="H8" s="1">
        <f t="shared" si="0"/>
        <v>12</v>
      </c>
      <c r="I8" s="3" t="s">
        <v>63</v>
      </c>
      <c r="J8" s="1">
        <v>13</v>
      </c>
      <c r="K8" s="1"/>
      <c r="L8" s="1">
        <f t="shared" si="1"/>
        <v>1</v>
      </c>
    </row>
    <row r="9" spans="2:12" x14ac:dyDescent="0.25">
      <c r="B9" t="s">
        <v>7</v>
      </c>
      <c r="C9" s="1">
        <v>1</v>
      </c>
      <c r="D9" s="1"/>
      <c r="E9" s="1">
        <v>1</v>
      </c>
      <c r="F9" s="1"/>
      <c r="G9" s="1"/>
      <c r="H9" s="1">
        <f t="shared" si="0"/>
        <v>7</v>
      </c>
      <c r="I9" s="3" t="s">
        <v>9</v>
      </c>
      <c r="J9" s="1">
        <v>7</v>
      </c>
      <c r="K9" s="1"/>
      <c r="L9" s="1">
        <f t="shared" si="1"/>
        <v>0</v>
      </c>
    </row>
    <row r="10" spans="2:12" x14ac:dyDescent="0.25">
      <c r="B10" t="s">
        <v>14</v>
      </c>
      <c r="C10" s="1">
        <v>1</v>
      </c>
      <c r="D10" s="1"/>
      <c r="E10" s="1"/>
      <c r="F10" s="1">
        <v>1</v>
      </c>
      <c r="G10" s="1">
        <v>1</v>
      </c>
      <c r="H10" s="1">
        <f t="shared" si="0"/>
        <v>13</v>
      </c>
      <c r="I10" s="3" t="s">
        <v>63</v>
      </c>
      <c r="J10" s="1">
        <v>14</v>
      </c>
      <c r="K10" s="1"/>
      <c r="L10" s="1">
        <f t="shared" si="1"/>
        <v>1</v>
      </c>
    </row>
    <row r="11" spans="2:12" x14ac:dyDescent="0.25">
      <c r="B11" t="s">
        <v>13</v>
      </c>
      <c r="C11" s="1"/>
      <c r="D11" s="1">
        <v>1</v>
      </c>
      <c r="E11" s="1">
        <v>1</v>
      </c>
      <c r="F11" s="1"/>
      <c r="G11" s="1">
        <v>1</v>
      </c>
      <c r="H11" s="1">
        <f t="shared" si="0"/>
        <v>11</v>
      </c>
      <c r="I11" s="3" t="s">
        <v>63</v>
      </c>
      <c r="J11" s="1">
        <v>12</v>
      </c>
      <c r="K11" s="1"/>
      <c r="L11" s="1">
        <f t="shared" si="1"/>
        <v>1</v>
      </c>
    </row>
    <row r="12" spans="2:12" x14ac:dyDescent="0.25">
      <c r="B12" t="s">
        <v>15</v>
      </c>
      <c r="C12" s="1"/>
      <c r="D12" s="1">
        <v>1</v>
      </c>
      <c r="E12" s="1"/>
      <c r="F12" s="1">
        <v>1</v>
      </c>
      <c r="G12" s="1"/>
      <c r="H12" s="1">
        <f t="shared" si="0"/>
        <v>15</v>
      </c>
      <c r="I12" s="3" t="s">
        <v>9</v>
      </c>
      <c r="J12" s="1">
        <v>15</v>
      </c>
      <c r="K12" s="1"/>
      <c r="L12" s="1">
        <f t="shared" si="1"/>
        <v>0</v>
      </c>
    </row>
    <row r="13" spans="2:12" x14ac:dyDescent="0.25">
      <c r="B13" t="s">
        <v>16</v>
      </c>
      <c r="C13" s="1"/>
      <c r="D13" s="1"/>
      <c r="E13" s="1">
        <v>1</v>
      </c>
      <c r="F13" s="1">
        <v>1</v>
      </c>
      <c r="G13" s="1">
        <v>1</v>
      </c>
      <c r="H13" s="1">
        <f t="shared" si="0"/>
        <v>12</v>
      </c>
      <c r="I13" s="3" t="s">
        <v>63</v>
      </c>
      <c r="J13" s="1">
        <v>13</v>
      </c>
      <c r="K13" s="1"/>
      <c r="L13" s="1">
        <f t="shared" si="1"/>
        <v>1</v>
      </c>
    </row>
    <row r="14" spans="2:12" x14ac:dyDescent="0.25">
      <c r="B14" t="s">
        <v>8</v>
      </c>
      <c r="C14" s="1">
        <v>1</v>
      </c>
      <c r="D14" s="1">
        <v>1</v>
      </c>
      <c r="E14" s="1">
        <v>1</v>
      </c>
      <c r="F14" s="1"/>
      <c r="G14" s="1">
        <v>1</v>
      </c>
      <c r="H14" s="1">
        <f t="shared" si="0"/>
        <v>15</v>
      </c>
      <c r="I14" s="3" t="s">
        <v>63</v>
      </c>
      <c r="J14" s="1">
        <v>15</v>
      </c>
      <c r="K14" s="1">
        <v>235</v>
      </c>
      <c r="L14" s="1">
        <f>235-Folha1!H20</f>
        <v>235</v>
      </c>
    </row>
    <row r="15" spans="2:12" x14ac:dyDescent="0.25">
      <c r="B15" t="s">
        <v>19</v>
      </c>
      <c r="C15" s="1">
        <v>1</v>
      </c>
      <c r="D15" s="1">
        <v>1</v>
      </c>
      <c r="E15" s="1"/>
      <c r="F15" s="1">
        <v>1</v>
      </c>
      <c r="G15" s="1">
        <v>1</v>
      </c>
      <c r="H15" s="1">
        <f t="shared" si="0"/>
        <v>20</v>
      </c>
      <c r="I15" s="3" t="s">
        <v>63</v>
      </c>
      <c r="J15" s="1">
        <v>20</v>
      </c>
      <c r="K15" s="1">
        <v>225</v>
      </c>
      <c r="L15" s="1">
        <f>165-Folha1!H20</f>
        <v>165</v>
      </c>
    </row>
    <row r="16" spans="2:12" x14ac:dyDescent="0.25">
      <c r="B16" t="s">
        <v>20</v>
      </c>
      <c r="C16" s="1">
        <v>1</v>
      </c>
      <c r="D16" s="1"/>
      <c r="E16" s="1">
        <v>1</v>
      </c>
      <c r="F16" s="1">
        <v>1</v>
      </c>
      <c r="G16" s="1">
        <v>1</v>
      </c>
      <c r="H16" s="1">
        <f t="shared" si="0"/>
        <v>16</v>
      </c>
      <c r="I16" s="3" t="s">
        <v>63</v>
      </c>
      <c r="J16" s="1">
        <v>16</v>
      </c>
      <c r="K16" s="1">
        <v>210</v>
      </c>
      <c r="L16" s="1">
        <f>210-Folha1!H20</f>
        <v>210</v>
      </c>
    </row>
    <row r="17" spans="2:12" x14ac:dyDescent="0.25">
      <c r="B17" t="s">
        <v>17</v>
      </c>
      <c r="C17" s="1"/>
      <c r="D17" s="1">
        <v>1</v>
      </c>
      <c r="E17" s="1">
        <v>1</v>
      </c>
      <c r="F17" s="1">
        <v>1</v>
      </c>
      <c r="G17" s="1">
        <v>1</v>
      </c>
      <c r="H17" s="1">
        <f t="shared" si="0"/>
        <v>19</v>
      </c>
      <c r="I17" s="3" t="s">
        <v>63</v>
      </c>
      <c r="J17" s="1">
        <v>19</v>
      </c>
      <c r="K17" s="1">
        <v>165</v>
      </c>
      <c r="L17" s="1">
        <f>165-Folha1!H20</f>
        <v>165</v>
      </c>
    </row>
    <row r="18" spans="2:12" x14ac:dyDescent="0.25">
      <c r="B18" t="s">
        <v>18</v>
      </c>
      <c r="C18" s="1">
        <v>1</v>
      </c>
      <c r="D18" s="1">
        <v>1</v>
      </c>
      <c r="E18" s="1">
        <v>1</v>
      </c>
      <c r="F18" s="1">
        <v>1</v>
      </c>
      <c r="H18" s="1">
        <f t="shared" si="0"/>
        <v>22</v>
      </c>
      <c r="I18" s="3" t="s">
        <v>9</v>
      </c>
      <c r="J18" s="1">
        <v>22</v>
      </c>
      <c r="L18" s="1">
        <v>250</v>
      </c>
    </row>
    <row r="19" spans="2:12" x14ac:dyDescent="0.25">
      <c r="H19" s="1"/>
    </row>
    <row r="20" spans="2:12" x14ac:dyDescent="0.25">
      <c r="B20" t="s">
        <v>10</v>
      </c>
      <c r="C20" s="1"/>
      <c r="D20" s="1"/>
      <c r="E20" s="1"/>
      <c r="F20" s="1"/>
      <c r="G20" s="1">
        <v>1</v>
      </c>
      <c r="H20" s="5">
        <f>SUMPRODUCT($C$21:$G$21,C20:G20)</f>
        <v>1</v>
      </c>
      <c r="I20" s="1"/>
      <c r="J20" s="1"/>
      <c r="K20" s="1"/>
    </row>
    <row r="21" spans="2:12" x14ac:dyDescent="0.25">
      <c r="C21" s="4">
        <v>4</v>
      </c>
      <c r="D21" s="4">
        <v>7</v>
      </c>
      <c r="E21" s="4">
        <v>3</v>
      </c>
      <c r="F21" s="11">
        <v>8</v>
      </c>
      <c r="G21" s="11">
        <v>1</v>
      </c>
      <c r="H21" s="1"/>
      <c r="I21" s="1"/>
      <c r="J21" s="1"/>
      <c r="K21" s="1"/>
    </row>
    <row r="22" spans="2:12" x14ac:dyDescent="0.25">
      <c r="C22" s="1">
        <f>+C21/$J$18</f>
        <v>0.18181818181818182</v>
      </c>
      <c r="D22" s="1">
        <f t="shared" ref="D22:F22" si="2">+D21/$J$18</f>
        <v>0.31818181818181818</v>
      </c>
      <c r="E22" s="1">
        <f t="shared" si="2"/>
        <v>0.13636363636363635</v>
      </c>
      <c r="F22" s="1">
        <f t="shared" si="2"/>
        <v>0.36363636363636365</v>
      </c>
    </row>
    <row r="23" spans="2:12" x14ac:dyDescent="0.25">
      <c r="C23">
        <f>+J4-C21</f>
        <v>1</v>
      </c>
      <c r="D23">
        <f>+J5-D21</f>
        <v>1</v>
      </c>
      <c r="E23">
        <f>+J6-E21</f>
        <v>1</v>
      </c>
      <c r="F23">
        <f>+J7-F21</f>
        <v>1</v>
      </c>
    </row>
    <row r="24" spans="2:12" x14ac:dyDescent="0.25">
      <c r="C24">
        <f>+C23/J4</f>
        <v>0.2</v>
      </c>
      <c r="D24">
        <f>+D23/J5</f>
        <v>0.125</v>
      </c>
      <c r="E24">
        <f>+E23/J6</f>
        <v>0.25</v>
      </c>
      <c r="F24">
        <f>+F23/J7</f>
        <v>0.1111111111111111</v>
      </c>
    </row>
    <row r="26" spans="2:12" x14ac:dyDescent="0.25">
      <c r="K26">
        <f>+Folha1!G35+Folha1!Q37+Folha1!Q24+Folha1!Q11</f>
        <v>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9.42578125" customWidth="1"/>
    <col min="4" max="4" width="14.42578125" bestFit="1" customWidth="1"/>
    <col min="5" max="5" width="13.140625" bestFit="1" customWidth="1"/>
    <col min="6" max="6" width="14.85546875" bestFit="1" customWidth="1"/>
    <col min="7" max="7" width="8.42578125" customWidth="1"/>
  </cols>
  <sheetData>
    <row r="1" spans="1:5" x14ac:dyDescent="0.25">
      <c r="A1" s="6" t="s">
        <v>21</v>
      </c>
    </row>
    <row r="2" spans="1:5" x14ac:dyDescent="0.25">
      <c r="A2" s="6" t="s">
        <v>127</v>
      </c>
    </row>
    <row r="3" spans="1:5" x14ac:dyDescent="0.25">
      <c r="A3" s="6" t="s">
        <v>128</v>
      </c>
    </row>
    <row r="4" spans="1:5" x14ac:dyDescent="0.25">
      <c r="A4" s="6" t="s">
        <v>22</v>
      </c>
    </row>
    <row r="5" spans="1:5" x14ac:dyDescent="0.25">
      <c r="A5" s="6" t="s">
        <v>23</v>
      </c>
    </row>
    <row r="6" spans="1:5" x14ac:dyDescent="0.25">
      <c r="A6" s="6"/>
      <c r="B6" t="s">
        <v>24</v>
      </c>
    </row>
    <row r="7" spans="1:5" x14ac:dyDescent="0.25">
      <c r="A7" s="6"/>
      <c r="B7" t="s">
        <v>125</v>
      </c>
    </row>
    <row r="8" spans="1:5" x14ac:dyDescent="0.25">
      <c r="A8" s="6"/>
      <c r="B8" t="s">
        <v>102</v>
      </c>
    </row>
    <row r="9" spans="1:5" x14ac:dyDescent="0.25">
      <c r="A9" s="6" t="s">
        <v>26</v>
      </c>
    </row>
    <row r="10" spans="1:5" x14ac:dyDescent="0.25">
      <c r="B10" t="s">
        <v>101</v>
      </c>
    </row>
    <row r="11" spans="1:5" x14ac:dyDescent="0.25">
      <c r="B11" t="s">
        <v>27</v>
      </c>
    </row>
    <row r="14" spans="1:5" ht="15.75" thickBot="1" x14ac:dyDescent="0.3">
      <c r="A14" t="s">
        <v>83</v>
      </c>
    </row>
    <row r="15" spans="1:5" ht="15.75" thickBot="1" x14ac:dyDescent="0.3">
      <c r="B15" s="13" t="s">
        <v>28</v>
      </c>
      <c r="C15" s="13" t="s">
        <v>29</v>
      </c>
      <c r="D15" s="13" t="s">
        <v>30</v>
      </c>
      <c r="E15" s="13" t="s">
        <v>31</v>
      </c>
    </row>
    <row r="16" spans="1:5" ht="15.75" thickBot="1" x14ac:dyDescent="0.3">
      <c r="B16" s="7" t="s">
        <v>65</v>
      </c>
      <c r="C16" s="7" t="s">
        <v>10</v>
      </c>
      <c r="D16" s="9">
        <v>1</v>
      </c>
      <c r="E16" s="9">
        <v>1</v>
      </c>
    </row>
    <row r="19" spans="1:7" ht="15.75" thickBot="1" x14ac:dyDescent="0.3">
      <c r="A19" t="s">
        <v>32</v>
      </c>
    </row>
    <row r="20" spans="1:7" ht="15.75" thickBot="1" x14ac:dyDescent="0.3">
      <c r="B20" s="13" t="s">
        <v>28</v>
      </c>
      <c r="C20" s="13" t="s">
        <v>29</v>
      </c>
      <c r="D20" s="13" t="s">
        <v>30</v>
      </c>
      <c r="E20" s="13" t="s">
        <v>31</v>
      </c>
      <c r="F20" s="13" t="s">
        <v>33</v>
      </c>
    </row>
    <row r="21" spans="1:7" x14ac:dyDescent="0.25">
      <c r="B21" s="8" t="s">
        <v>39</v>
      </c>
      <c r="C21" s="8" t="s">
        <v>0</v>
      </c>
      <c r="D21" s="10">
        <v>4</v>
      </c>
      <c r="E21" s="10">
        <v>4</v>
      </c>
      <c r="F21" s="8" t="s">
        <v>40</v>
      </c>
    </row>
    <row r="22" spans="1:7" x14ac:dyDescent="0.25">
      <c r="B22" s="8" t="s">
        <v>41</v>
      </c>
      <c r="C22" s="8" t="s">
        <v>1</v>
      </c>
      <c r="D22" s="10">
        <v>7</v>
      </c>
      <c r="E22" s="10">
        <v>7</v>
      </c>
      <c r="F22" s="8" t="s">
        <v>40</v>
      </c>
    </row>
    <row r="23" spans="1:7" x14ac:dyDescent="0.25">
      <c r="B23" s="8" t="s">
        <v>42</v>
      </c>
      <c r="C23" s="8" t="s">
        <v>2</v>
      </c>
      <c r="D23" s="10">
        <v>3</v>
      </c>
      <c r="E23" s="10">
        <v>3</v>
      </c>
      <c r="F23" s="8" t="s">
        <v>40</v>
      </c>
    </row>
    <row r="24" spans="1:7" x14ac:dyDescent="0.25">
      <c r="B24" s="8" t="s">
        <v>43</v>
      </c>
      <c r="C24" s="8" t="s">
        <v>11</v>
      </c>
      <c r="D24" s="14">
        <v>8</v>
      </c>
      <c r="E24" s="14">
        <v>8</v>
      </c>
      <c r="F24" s="8" t="s">
        <v>40</v>
      </c>
    </row>
    <row r="25" spans="1:7" ht="15.75" thickBot="1" x14ac:dyDescent="0.3">
      <c r="B25" s="7" t="s">
        <v>44</v>
      </c>
      <c r="C25" s="7" t="s">
        <v>100</v>
      </c>
      <c r="D25" s="15">
        <v>1</v>
      </c>
      <c r="E25" s="15">
        <v>1</v>
      </c>
      <c r="F25" s="7" t="s">
        <v>40</v>
      </c>
    </row>
    <row r="28" spans="1:7" ht="15.75" thickBot="1" x14ac:dyDescent="0.3">
      <c r="A28" t="s">
        <v>34</v>
      </c>
    </row>
    <row r="29" spans="1:7" ht="15.75" thickBot="1" x14ac:dyDescent="0.3">
      <c r="B29" s="13" t="s">
        <v>28</v>
      </c>
      <c r="C29" s="13" t="s">
        <v>29</v>
      </c>
      <c r="D29" s="13" t="s">
        <v>35</v>
      </c>
      <c r="E29" s="13" t="s">
        <v>36</v>
      </c>
      <c r="F29" s="13" t="s">
        <v>37</v>
      </c>
      <c r="G29" s="13" t="s">
        <v>38</v>
      </c>
    </row>
    <row r="30" spans="1:7" x14ac:dyDescent="0.25">
      <c r="B30" s="8" t="s">
        <v>74</v>
      </c>
      <c r="C30" s="8" t="s">
        <v>14</v>
      </c>
      <c r="D30" s="10">
        <v>13</v>
      </c>
      <c r="E30" s="8" t="s">
        <v>90</v>
      </c>
      <c r="F30" s="8" t="s">
        <v>46</v>
      </c>
      <c r="G30" s="8">
        <v>1</v>
      </c>
    </row>
    <row r="31" spans="1:7" x14ac:dyDescent="0.25">
      <c r="B31" s="8" t="s">
        <v>75</v>
      </c>
      <c r="C31" s="8" t="s">
        <v>13</v>
      </c>
      <c r="D31" s="10">
        <v>11</v>
      </c>
      <c r="E31" s="8" t="s">
        <v>91</v>
      </c>
      <c r="F31" s="8" t="s">
        <v>46</v>
      </c>
      <c r="G31" s="8">
        <v>1</v>
      </c>
    </row>
    <row r="32" spans="1:7" x14ac:dyDescent="0.25">
      <c r="B32" s="8" t="s">
        <v>76</v>
      </c>
      <c r="C32" s="8" t="s">
        <v>15</v>
      </c>
      <c r="D32" s="10">
        <v>15</v>
      </c>
      <c r="E32" s="8" t="s">
        <v>92</v>
      </c>
      <c r="F32" s="8" t="s">
        <v>45</v>
      </c>
      <c r="G32" s="8">
        <v>0</v>
      </c>
    </row>
    <row r="33" spans="2:7" x14ac:dyDescent="0.25">
      <c r="B33" s="8" t="s">
        <v>77</v>
      </c>
      <c r="C33" s="8" t="s">
        <v>16</v>
      </c>
      <c r="D33" s="10">
        <v>12</v>
      </c>
      <c r="E33" s="8" t="s">
        <v>93</v>
      </c>
      <c r="F33" s="8" t="s">
        <v>46</v>
      </c>
      <c r="G33" s="8">
        <v>1</v>
      </c>
    </row>
    <row r="34" spans="2:7" x14ac:dyDescent="0.25">
      <c r="B34" s="8" t="s">
        <v>78</v>
      </c>
      <c r="C34" s="8" t="s">
        <v>8</v>
      </c>
      <c r="D34" s="10">
        <v>15</v>
      </c>
      <c r="E34" s="8" t="s">
        <v>94</v>
      </c>
      <c r="F34" s="8" t="s">
        <v>45</v>
      </c>
      <c r="G34" s="8">
        <v>0</v>
      </c>
    </row>
    <row r="35" spans="2:7" x14ac:dyDescent="0.25">
      <c r="B35" s="8" t="s">
        <v>79</v>
      </c>
      <c r="C35" s="8" t="s">
        <v>19</v>
      </c>
      <c r="D35" s="10">
        <v>20</v>
      </c>
      <c r="E35" s="8" t="s">
        <v>95</v>
      </c>
      <c r="F35" s="8" t="s">
        <v>45</v>
      </c>
      <c r="G35" s="8">
        <v>0</v>
      </c>
    </row>
    <row r="36" spans="2:7" x14ac:dyDescent="0.25">
      <c r="B36" s="8" t="s">
        <v>80</v>
      </c>
      <c r="C36" s="8" t="s">
        <v>20</v>
      </c>
      <c r="D36" s="10">
        <v>16</v>
      </c>
      <c r="E36" s="8" t="s">
        <v>96</v>
      </c>
      <c r="F36" s="8" t="s">
        <v>45</v>
      </c>
      <c r="G36" s="8">
        <v>0</v>
      </c>
    </row>
    <row r="37" spans="2:7" x14ac:dyDescent="0.25">
      <c r="B37" s="8" t="s">
        <v>81</v>
      </c>
      <c r="C37" s="8" t="s">
        <v>17</v>
      </c>
      <c r="D37" s="10">
        <v>19</v>
      </c>
      <c r="E37" s="8" t="s">
        <v>97</v>
      </c>
      <c r="F37" s="8" t="s">
        <v>45</v>
      </c>
      <c r="G37" s="8">
        <v>0</v>
      </c>
    </row>
    <row r="38" spans="2:7" x14ac:dyDescent="0.25">
      <c r="B38" s="8" t="s">
        <v>66</v>
      </c>
      <c r="C38" s="8" t="s">
        <v>18</v>
      </c>
      <c r="D38" s="10">
        <v>22</v>
      </c>
      <c r="E38" s="8" t="s">
        <v>67</v>
      </c>
      <c r="F38" s="8" t="s">
        <v>45</v>
      </c>
      <c r="G38" s="8">
        <v>0</v>
      </c>
    </row>
    <row r="39" spans="2:7" x14ac:dyDescent="0.25">
      <c r="B39" s="8" t="s">
        <v>68</v>
      </c>
      <c r="C39" s="8" t="s">
        <v>3</v>
      </c>
      <c r="D39" s="10">
        <v>4</v>
      </c>
      <c r="E39" s="8" t="s">
        <v>129</v>
      </c>
      <c r="F39" s="8" t="s">
        <v>45</v>
      </c>
      <c r="G39" s="8">
        <v>0</v>
      </c>
    </row>
    <row r="40" spans="2:7" x14ac:dyDescent="0.25">
      <c r="B40" s="8" t="s">
        <v>69</v>
      </c>
      <c r="C40" s="8" t="s">
        <v>4</v>
      </c>
      <c r="D40" s="10">
        <v>8</v>
      </c>
      <c r="E40" s="8" t="s">
        <v>85</v>
      </c>
      <c r="F40" s="8" t="s">
        <v>45</v>
      </c>
      <c r="G40" s="8">
        <v>0</v>
      </c>
    </row>
    <row r="41" spans="2:7" x14ac:dyDescent="0.25">
      <c r="B41" s="8" t="s">
        <v>70</v>
      </c>
      <c r="C41" s="8" t="s">
        <v>5</v>
      </c>
      <c r="D41" s="10">
        <v>3</v>
      </c>
      <c r="E41" s="8" t="s">
        <v>103</v>
      </c>
      <c r="F41" s="8" t="s">
        <v>45</v>
      </c>
      <c r="G41" s="8">
        <v>0</v>
      </c>
    </row>
    <row r="42" spans="2:7" x14ac:dyDescent="0.25">
      <c r="B42" s="8" t="s">
        <v>71</v>
      </c>
      <c r="C42" s="8" t="s">
        <v>12</v>
      </c>
      <c r="D42" s="10">
        <v>9</v>
      </c>
      <c r="E42" s="8" t="s">
        <v>87</v>
      </c>
      <c r="F42" s="8" t="s">
        <v>45</v>
      </c>
      <c r="G42" s="8">
        <v>0</v>
      </c>
    </row>
    <row r="43" spans="2:7" x14ac:dyDescent="0.25">
      <c r="B43" s="8" t="s">
        <v>72</v>
      </c>
      <c r="C43" s="8" t="s">
        <v>6</v>
      </c>
      <c r="D43" s="10">
        <v>12</v>
      </c>
      <c r="E43" s="8" t="s">
        <v>88</v>
      </c>
      <c r="F43" s="8" t="s">
        <v>46</v>
      </c>
      <c r="G43" s="8">
        <v>1</v>
      </c>
    </row>
    <row r="44" spans="2:7" ht="15.75" thickBot="1" x14ac:dyDescent="0.3">
      <c r="B44" s="7" t="s">
        <v>73</v>
      </c>
      <c r="C44" s="7" t="s">
        <v>7</v>
      </c>
      <c r="D44" s="9">
        <v>7</v>
      </c>
      <c r="E44" s="7" t="s">
        <v>126</v>
      </c>
      <c r="F44" s="7" t="s">
        <v>45</v>
      </c>
      <c r="G44" s="7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workbookViewId="0"/>
  </sheetViews>
  <sheetFormatPr defaultRowHeight="15" x14ac:dyDescent="0.25"/>
  <cols>
    <col min="1" max="1" width="2.28515625" customWidth="1"/>
    <col min="2" max="2" width="6.5703125" customWidth="1"/>
    <col min="3" max="3" width="9.42578125" bestFit="1" customWidth="1"/>
    <col min="4" max="4" width="5.7109375" customWidth="1"/>
    <col min="5" max="5" width="9.28515625" bestFit="1" customWidth="1"/>
    <col min="6" max="6" width="11.7109375" bestFit="1" customWidth="1"/>
    <col min="7" max="8" width="11.28515625" bestFit="1" customWidth="1"/>
  </cols>
  <sheetData>
    <row r="1" spans="1:8" x14ac:dyDescent="0.25">
      <c r="A1" s="6" t="s">
        <v>47</v>
      </c>
    </row>
    <row r="2" spans="1:8" x14ac:dyDescent="0.25">
      <c r="A2" s="6" t="s">
        <v>127</v>
      </c>
    </row>
    <row r="3" spans="1:8" x14ac:dyDescent="0.25">
      <c r="A3" s="6" t="s">
        <v>128</v>
      </c>
    </row>
    <row r="6" spans="1:8" ht="15.75" thickBot="1" x14ac:dyDescent="0.3">
      <c r="A6" t="s">
        <v>32</v>
      </c>
    </row>
    <row r="7" spans="1:8" x14ac:dyDescent="0.25">
      <c r="B7" s="16"/>
      <c r="C7" s="16"/>
      <c r="D7" s="16" t="s">
        <v>48</v>
      </c>
      <c r="E7" s="16" t="s">
        <v>50</v>
      </c>
      <c r="F7" s="16" t="s">
        <v>52</v>
      </c>
      <c r="G7" s="16" t="s">
        <v>54</v>
      </c>
      <c r="H7" s="16" t="s">
        <v>54</v>
      </c>
    </row>
    <row r="8" spans="1:8" ht="15.75" thickBot="1" x14ac:dyDescent="0.3">
      <c r="B8" s="17" t="s">
        <v>28</v>
      </c>
      <c r="C8" s="17" t="s">
        <v>29</v>
      </c>
      <c r="D8" s="17" t="s">
        <v>49</v>
      </c>
      <c r="E8" s="17" t="s">
        <v>51</v>
      </c>
      <c r="F8" s="17" t="s">
        <v>53</v>
      </c>
      <c r="G8" s="17" t="s">
        <v>55</v>
      </c>
      <c r="H8" s="17" t="s">
        <v>56</v>
      </c>
    </row>
    <row r="9" spans="1:8" x14ac:dyDescent="0.25">
      <c r="B9" s="8" t="s">
        <v>39</v>
      </c>
      <c r="C9" s="8" t="s">
        <v>0</v>
      </c>
      <c r="D9" s="8">
        <v>4</v>
      </c>
      <c r="E9" s="8">
        <v>0</v>
      </c>
      <c r="F9" s="8">
        <v>0</v>
      </c>
      <c r="G9" s="8">
        <v>1E+30</v>
      </c>
      <c r="H9" s="8">
        <v>1E+30</v>
      </c>
    </row>
    <row r="10" spans="1:8" x14ac:dyDescent="0.25">
      <c r="B10" s="8" t="s">
        <v>41</v>
      </c>
      <c r="C10" s="8" t="s">
        <v>1</v>
      </c>
      <c r="D10" s="8">
        <v>7</v>
      </c>
      <c r="E10" s="8">
        <v>0</v>
      </c>
      <c r="F10" s="8">
        <v>0</v>
      </c>
      <c r="G10" s="8">
        <v>1</v>
      </c>
      <c r="H10" s="8">
        <v>1</v>
      </c>
    </row>
    <row r="11" spans="1:8" x14ac:dyDescent="0.25">
      <c r="B11" s="8" t="s">
        <v>42</v>
      </c>
      <c r="C11" s="8" t="s">
        <v>2</v>
      </c>
      <c r="D11" s="8">
        <v>3</v>
      </c>
      <c r="E11" s="8">
        <v>0</v>
      </c>
      <c r="F11" s="8">
        <v>0</v>
      </c>
      <c r="G11" s="8">
        <v>1E+30</v>
      </c>
      <c r="H11" s="8">
        <v>1E+30</v>
      </c>
    </row>
    <row r="12" spans="1:8" x14ac:dyDescent="0.25">
      <c r="B12" s="8" t="s">
        <v>43</v>
      </c>
      <c r="C12" s="8" t="s">
        <v>11</v>
      </c>
      <c r="D12" s="8">
        <v>8</v>
      </c>
      <c r="E12" s="8">
        <v>0</v>
      </c>
      <c r="F12" s="8">
        <v>0</v>
      </c>
      <c r="G12" s="8">
        <v>1</v>
      </c>
      <c r="H12" s="8">
        <v>1</v>
      </c>
    </row>
    <row r="13" spans="1:8" ht="15.75" thickBot="1" x14ac:dyDescent="0.3">
      <c r="B13" s="7" t="s">
        <v>44</v>
      </c>
      <c r="C13" s="7" t="s">
        <v>100</v>
      </c>
      <c r="D13" s="7">
        <v>1</v>
      </c>
      <c r="E13" s="7">
        <v>0</v>
      </c>
      <c r="F13" s="7">
        <v>1</v>
      </c>
      <c r="G13" s="7">
        <v>1E+30</v>
      </c>
      <c r="H13" s="7">
        <v>1</v>
      </c>
    </row>
    <row r="15" spans="1:8" ht="15.75" thickBot="1" x14ac:dyDescent="0.3">
      <c r="A15" t="s">
        <v>34</v>
      </c>
    </row>
    <row r="16" spans="1:8" x14ac:dyDescent="0.25">
      <c r="B16" s="16"/>
      <c r="C16" s="16"/>
      <c r="D16" s="16" t="s">
        <v>48</v>
      </c>
      <c r="E16" s="16" t="s">
        <v>57</v>
      </c>
      <c r="F16" s="16" t="s">
        <v>59</v>
      </c>
      <c r="G16" s="16" t="s">
        <v>54</v>
      </c>
      <c r="H16" s="16" t="s">
        <v>54</v>
      </c>
    </row>
    <row r="17" spans="2:8" ht="15.75" thickBot="1" x14ac:dyDescent="0.3">
      <c r="B17" s="17" t="s">
        <v>28</v>
      </c>
      <c r="C17" s="17" t="s">
        <v>29</v>
      </c>
      <c r="D17" s="17" t="s">
        <v>49</v>
      </c>
      <c r="E17" s="17" t="s">
        <v>58</v>
      </c>
      <c r="F17" s="17" t="s">
        <v>60</v>
      </c>
      <c r="G17" s="17" t="s">
        <v>55</v>
      </c>
      <c r="H17" s="17" t="s">
        <v>56</v>
      </c>
    </row>
    <row r="18" spans="2:8" x14ac:dyDescent="0.25">
      <c r="B18" s="8" t="s">
        <v>74</v>
      </c>
      <c r="C18" s="8" t="s">
        <v>14</v>
      </c>
      <c r="D18" s="8">
        <v>13</v>
      </c>
      <c r="E18" s="8">
        <v>0</v>
      </c>
      <c r="F18" s="8">
        <v>14</v>
      </c>
      <c r="G18" s="8">
        <v>1E+30</v>
      </c>
      <c r="H18" s="8">
        <v>1</v>
      </c>
    </row>
    <row r="19" spans="2:8" x14ac:dyDescent="0.25">
      <c r="B19" s="8" t="s">
        <v>75</v>
      </c>
      <c r="C19" s="8" t="s">
        <v>13</v>
      </c>
      <c r="D19" s="8">
        <v>11</v>
      </c>
      <c r="E19" s="8">
        <v>0</v>
      </c>
      <c r="F19" s="8">
        <v>12</v>
      </c>
      <c r="G19" s="8">
        <v>1E+30</v>
      </c>
      <c r="H19" s="8">
        <v>1</v>
      </c>
    </row>
    <row r="20" spans="2:8" x14ac:dyDescent="0.25">
      <c r="B20" s="8" t="s">
        <v>76</v>
      </c>
      <c r="C20" s="8" t="s">
        <v>15</v>
      </c>
      <c r="D20" s="8">
        <v>15</v>
      </c>
      <c r="E20" s="8">
        <v>0</v>
      </c>
      <c r="F20" s="8">
        <v>15</v>
      </c>
      <c r="G20" s="8">
        <v>1E+30</v>
      </c>
      <c r="H20" s="8">
        <v>0</v>
      </c>
    </row>
    <row r="21" spans="2:8" x14ac:dyDescent="0.25">
      <c r="B21" s="8" t="s">
        <v>77</v>
      </c>
      <c r="C21" s="8" t="s">
        <v>16</v>
      </c>
      <c r="D21" s="8">
        <v>12</v>
      </c>
      <c r="E21" s="8">
        <v>0</v>
      </c>
      <c r="F21" s="8">
        <v>13</v>
      </c>
      <c r="G21" s="8">
        <v>1E+30</v>
      </c>
      <c r="H21" s="8">
        <v>1</v>
      </c>
    </row>
    <row r="22" spans="2:8" x14ac:dyDescent="0.25">
      <c r="B22" s="8" t="s">
        <v>78</v>
      </c>
      <c r="C22" s="8" t="s">
        <v>8</v>
      </c>
      <c r="D22" s="8">
        <v>15</v>
      </c>
      <c r="E22" s="8">
        <v>0</v>
      </c>
      <c r="F22" s="8">
        <v>15</v>
      </c>
      <c r="G22" s="8">
        <v>1E+30</v>
      </c>
      <c r="H22" s="8">
        <v>0</v>
      </c>
    </row>
    <row r="23" spans="2:8" x14ac:dyDescent="0.25">
      <c r="B23" s="8" t="s">
        <v>79</v>
      </c>
      <c r="C23" s="8" t="s">
        <v>19</v>
      </c>
      <c r="D23" s="8">
        <v>20</v>
      </c>
      <c r="E23" s="8">
        <v>0</v>
      </c>
      <c r="F23" s="8">
        <v>20</v>
      </c>
      <c r="G23" s="8">
        <v>1E+30</v>
      </c>
      <c r="H23" s="8">
        <v>0</v>
      </c>
    </row>
    <row r="24" spans="2:8" x14ac:dyDescent="0.25">
      <c r="B24" s="8" t="s">
        <v>80</v>
      </c>
      <c r="C24" s="8" t="s">
        <v>20</v>
      </c>
      <c r="D24" s="8">
        <v>16</v>
      </c>
      <c r="E24" s="8">
        <v>0</v>
      </c>
      <c r="F24" s="8">
        <v>16</v>
      </c>
      <c r="G24" s="8">
        <v>1E+30</v>
      </c>
      <c r="H24" s="8">
        <v>0</v>
      </c>
    </row>
    <row r="25" spans="2:8" x14ac:dyDescent="0.25">
      <c r="B25" s="8" t="s">
        <v>81</v>
      </c>
      <c r="C25" s="8" t="s">
        <v>17</v>
      </c>
      <c r="D25" s="8">
        <v>19</v>
      </c>
      <c r="E25" s="8">
        <v>0</v>
      </c>
      <c r="F25" s="8">
        <v>19</v>
      </c>
      <c r="G25" s="8">
        <v>1E+30</v>
      </c>
      <c r="H25" s="8">
        <v>0</v>
      </c>
    </row>
    <row r="26" spans="2:8" x14ac:dyDescent="0.25">
      <c r="B26" s="8" t="s">
        <v>66</v>
      </c>
      <c r="C26" s="8" t="s">
        <v>18</v>
      </c>
      <c r="D26" s="8">
        <v>22</v>
      </c>
      <c r="E26" s="8">
        <v>-0.5</v>
      </c>
      <c r="F26" s="8">
        <v>22</v>
      </c>
      <c r="G26" s="8">
        <v>0</v>
      </c>
      <c r="H26" s="8">
        <v>14</v>
      </c>
    </row>
    <row r="27" spans="2:8" x14ac:dyDescent="0.25">
      <c r="B27" s="8" t="s">
        <v>68</v>
      </c>
      <c r="C27" s="8" t="s">
        <v>3</v>
      </c>
      <c r="D27" s="8">
        <v>4</v>
      </c>
      <c r="E27" s="8">
        <v>0.5</v>
      </c>
      <c r="F27" s="8">
        <v>4</v>
      </c>
      <c r="G27" s="8">
        <v>0</v>
      </c>
      <c r="H27" s="8">
        <v>0</v>
      </c>
    </row>
    <row r="28" spans="2:8" x14ac:dyDescent="0.25">
      <c r="B28" s="8" t="s">
        <v>69</v>
      </c>
      <c r="C28" s="8" t="s">
        <v>4</v>
      </c>
      <c r="D28" s="8">
        <v>8</v>
      </c>
      <c r="E28" s="8">
        <v>0.5</v>
      </c>
      <c r="F28" s="8">
        <v>8</v>
      </c>
      <c r="G28" s="8">
        <v>0</v>
      </c>
      <c r="H28" s="8">
        <v>2</v>
      </c>
    </row>
    <row r="29" spans="2:8" x14ac:dyDescent="0.25">
      <c r="B29" s="8" t="s">
        <v>70</v>
      </c>
      <c r="C29" s="8" t="s">
        <v>5</v>
      </c>
      <c r="D29" s="8">
        <v>3</v>
      </c>
      <c r="E29" s="8">
        <v>0.5</v>
      </c>
      <c r="F29" s="8">
        <v>3</v>
      </c>
      <c r="G29" s="8">
        <v>0</v>
      </c>
      <c r="H29" s="8">
        <v>0</v>
      </c>
    </row>
    <row r="30" spans="2:8" x14ac:dyDescent="0.25">
      <c r="B30" s="8" t="s">
        <v>71</v>
      </c>
      <c r="C30" s="8" t="s">
        <v>12</v>
      </c>
      <c r="D30" s="8">
        <v>9</v>
      </c>
      <c r="E30" s="8">
        <v>0.5</v>
      </c>
      <c r="F30" s="8">
        <v>9</v>
      </c>
      <c r="G30" s="8">
        <v>0</v>
      </c>
      <c r="H30" s="8">
        <v>2</v>
      </c>
    </row>
    <row r="31" spans="2:8" x14ac:dyDescent="0.25">
      <c r="B31" s="8" t="s">
        <v>72</v>
      </c>
      <c r="C31" s="8" t="s">
        <v>6</v>
      </c>
      <c r="D31" s="8">
        <v>12</v>
      </c>
      <c r="E31" s="8">
        <v>0</v>
      </c>
      <c r="F31" s="8">
        <v>13</v>
      </c>
      <c r="G31" s="8">
        <v>1E+30</v>
      </c>
      <c r="H31" s="8">
        <v>1</v>
      </c>
    </row>
    <row r="32" spans="2:8" ht="15.75" thickBot="1" x14ac:dyDescent="0.3">
      <c r="B32" s="7" t="s">
        <v>73</v>
      </c>
      <c r="C32" s="7" t="s">
        <v>7</v>
      </c>
      <c r="D32" s="7">
        <v>7</v>
      </c>
      <c r="E32" s="7">
        <v>0</v>
      </c>
      <c r="F32" s="7">
        <v>7</v>
      </c>
      <c r="G32" s="7">
        <v>0</v>
      </c>
      <c r="H32" s="7">
        <v>1E+30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G4" sqref="G4"/>
    </sheetView>
  </sheetViews>
  <sheetFormatPr defaultRowHeight="15" x14ac:dyDescent="0.25"/>
  <cols>
    <col min="1" max="1" width="5.5703125" customWidth="1"/>
    <col min="9" max="9" width="7" customWidth="1"/>
  </cols>
  <sheetData>
    <row r="1" spans="2:12" x14ac:dyDescent="0.25">
      <c r="B1" t="s">
        <v>82</v>
      </c>
    </row>
    <row r="3" spans="2:12" x14ac:dyDescent="0.25">
      <c r="C3" s="1" t="s">
        <v>0</v>
      </c>
      <c r="D3" s="1" t="s">
        <v>1</v>
      </c>
      <c r="E3" s="1" t="s">
        <v>2</v>
      </c>
      <c r="F3" s="1" t="s">
        <v>11</v>
      </c>
      <c r="G3" s="1" t="s">
        <v>100</v>
      </c>
      <c r="H3" s="1"/>
      <c r="I3" s="1"/>
      <c r="J3" s="1"/>
      <c r="K3" s="1"/>
    </row>
    <row r="4" spans="2:12" x14ac:dyDescent="0.25">
      <c r="B4" s="2" t="s">
        <v>3</v>
      </c>
      <c r="C4" s="1">
        <v>1</v>
      </c>
      <c r="D4" s="1"/>
      <c r="E4" s="1"/>
      <c r="F4" s="1"/>
      <c r="G4" s="1"/>
      <c r="H4" s="1">
        <f t="shared" ref="H4:H18" si="0">SUMPRODUCT($C$21:$G$21,C4:G4)</f>
        <v>4</v>
      </c>
      <c r="I4" s="3" t="s">
        <v>9</v>
      </c>
      <c r="J4" s="1">
        <v>4</v>
      </c>
      <c r="K4" s="1"/>
      <c r="L4" s="1">
        <f>+J4-H4</f>
        <v>0</v>
      </c>
    </row>
    <row r="5" spans="2:12" x14ac:dyDescent="0.25">
      <c r="B5" t="s">
        <v>4</v>
      </c>
      <c r="C5" s="1"/>
      <c r="D5" s="1">
        <v>1</v>
      </c>
      <c r="E5" s="1"/>
      <c r="F5" s="1"/>
      <c r="G5" s="1">
        <v>1</v>
      </c>
      <c r="H5" s="1">
        <f t="shared" si="0"/>
        <v>8</v>
      </c>
      <c r="I5" s="3" t="s">
        <v>63</v>
      </c>
      <c r="J5" s="1">
        <v>8</v>
      </c>
      <c r="K5" s="1"/>
      <c r="L5" s="1">
        <f t="shared" ref="L5:L12" si="1">+J5-H5</f>
        <v>0</v>
      </c>
    </row>
    <row r="6" spans="2:12" x14ac:dyDescent="0.25">
      <c r="B6" t="s">
        <v>5</v>
      </c>
      <c r="C6" s="1"/>
      <c r="D6" s="1"/>
      <c r="E6" s="1">
        <v>1</v>
      </c>
      <c r="F6" s="1"/>
      <c r="G6" s="1"/>
      <c r="H6" s="1">
        <f t="shared" si="0"/>
        <v>3</v>
      </c>
      <c r="I6" s="3" t="s">
        <v>9</v>
      </c>
      <c r="J6" s="1">
        <v>3</v>
      </c>
      <c r="K6" s="1"/>
      <c r="L6" s="1">
        <f t="shared" si="1"/>
        <v>0</v>
      </c>
    </row>
    <row r="7" spans="2:12" x14ac:dyDescent="0.25">
      <c r="B7" t="s">
        <v>12</v>
      </c>
      <c r="C7" s="1"/>
      <c r="D7" s="1"/>
      <c r="E7" s="1"/>
      <c r="F7" s="1">
        <v>1</v>
      </c>
      <c r="G7" s="1">
        <v>1</v>
      </c>
      <c r="H7" s="1">
        <f t="shared" si="0"/>
        <v>9</v>
      </c>
      <c r="I7" s="3" t="s">
        <v>63</v>
      </c>
      <c r="J7" s="1">
        <v>9</v>
      </c>
      <c r="K7" s="1"/>
      <c r="L7" s="1">
        <f t="shared" si="1"/>
        <v>0</v>
      </c>
    </row>
    <row r="8" spans="2:12" x14ac:dyDescent="0.25">
      <c r="B8" t="s">
        <v>6</v>
      </c>
      <c r="C8" s="1">
        <v>1</v>
      </c>
      <c r="D8" s="1">
        <v>1</v>
      </c>
      <c r="E8" s="1"/>
      <c r="F8" s="1"/>
      <c r="G8" s="1">
        <v>1</v>
      </c>
      <c r="H8" s="1">
        <f t="shared" si="0"/>
        <v>12</v>
      </c>
      <c r="I8" s="3" t="s">
        <v>63</v>
      </c>
      <c r="J8" s="1">
        <v>13</v>
      </c>
      <c r="K8" s="1"/>
      <c r="L8" s="1">
        <f t="shared" si="1"/>
        <v>1</v>
      </c>
    </row>
    <row r="9" spans="2:12" x14ac:dyDescent="0.25">
      <c r="B9" t="s">
        <v>7</v>
      </c>
      <c r="C9" s="1">
        <v>1</v>
      </c>
      <c r="D9" s="1"/>
      <c r="E9" s="1">
        <v>1</v>
      </c>
      <c r="F9" s="1"/>
      <c r="G9" s="1"/>
      <c r="H9" s="1">
        <f t="shared" si="0"/>
        <v>7</v>
      </c>
      <c r="I9" s="3" t="s">
        <v>9</v>
      </c>
      <c r="J9" s="1">
        <v>7</v>
      </c>
      <c r="K9" s="1"/>
      <c r="L9" s="1">
        <f t="shared" si="1"/>
        <v>0</v>
      </c>
    </row>
    <row r="10" spans="2:12" x14ac:dyDescent="0.25">
      <c r="B10" t="s">
        <v>14</v>
      </c>
      <c r="C10" s="1">
        <v>1</v>
      </c>
      <c r="D10" s="1"/>
      <c r="E10" s="1"/>
      <c r="F10" s="1">
        <v>1</v>
      </c>
      <c r="G10" s="1">
        <v>1</v>
      </c>
      <c r="H10" s="1">
        <f t="shared" si="0"/>
        <v>13</v>
      </c>
      <c r="I10" s="3" t="s">
        <v>63</v>
      </c>
      <c r="J10" s="1">
        <v>14</v>
      </c>
      <c r="K10" s="1"/>
      <c r="L10" s="1">
        <f t="shared" si="1"/>
        <v>1</v>
      </c>
    </row>
    <row r="11" spans="2:12" x14ac:dyDescent="0.25">
      <c r="B11" t="s">
        <v>13</v>
      </c>
      <c r="C11" s="1"/>
      <c r="D11" s="1">
        <v>1</v>
      </c>
      <c r="E11" s="1">
        <v>1</v>
      </c>
      <c r="F11" s="1"/>
      <c r="G11" s="1">
        <v>1</v>
      </c>
      <c r="H11" s="1">
        <f t="shared" si="0"/>
        <v>11</v>
      </c>
      <c r="I11" s="3" t="s">
        <v>63</v>
      </c>
      <c r="J11" s="1">
        <v>12</v>
      </c>
      <c r="K11" s="1"/>
      <c r="L11" s="1">
        <f t="shared" si="1"/>
        <v>1</v>
      </c>
    </row>
    <row r="12" spans="2:12" x14ac:dyDescent="0.25">
      <c r="B12" t="s">
        <v>15</v>
      </c>
      <c r="C12" s="1"/>
      <c r="D12" s="1">
        <v>1</v>
      </c>
      <c r="E12" s="1"/>
      <c r="F12" s="1">
        <v>1</v>
      </c>
      <c r="G12" s="1"/>
      <c r="H12" s="1">
        <f t="shared" si="0"/>
        <v>15</v>
      </c>
      <c r="I12" s="3" t="s">
        <v>9</v>
      </c>
      <c r="J12" s="1">
        <v>15</v>
      </c>
      <c r="K12" s="1"/>
      <c r="L12" s="1">
        <f t="shared" si="1"/>
        <v>0</v>
      </c>
    </row>
    <row r="13" spans="2:12" x14ac:dyDescent="0.25">
      <c r="B13" t="s">
        <v>16</v>
      </c>
      <c r="C13" s="1"/>
      <c r="D13" s="1"/>
      <c r="E13" s="1">
        <v>1</v>
      </c>
      <c r="F13" s="1">
        <v>1</v>
      </c>
      <c r="G13" s="1">
        <v>1</v>
      </c>
      <c r="H13" s="1">
        <f t="shared" si="0"/>
        <v>12</v>
      </c>
      <c r="I13" s="3" t="s">
        <v>63</v>
      </c>
      <c r="J13" s="1">
        <v>13</v>
      </c>
      <c r="K13" s="1"/>
      <c r="L13" s="1"/>
    </row>
    <row r="14" spans="2:12" x14ac:dyDescent="0.25">
      <c r="B14" t="s">
        <v>8</v>
      </c>
      <c r="C14" s="1">
        <v>1</v>
      </c>
      <c r="D14" s="1">
        <v>1</v>
      </c>
      <c r="E14" s="1">
        <v>1</v>
      </c>
      <c r="F14" s="1"/>
      <c r="G14" s="1">
        <v>1</v>
      </c>
      <c r="H14" s="1">
        <f t="shared" si="0"/>
        <v>15</v>
      </c>
      <c r="I14" s="3" t="s">
        <v>63</v>
      </c>
      <c r="J14" s="1">
        <v>15</v>
      </c>
      <c r="L14" s="1"/>
    </row>
    <row r="15" spans="2:12" x14ac:dyDescent="0.25">
      <c r="B15" t="s">
        <v>19</v>
      </c>
      <c r="C15" s="1">
        <v>1</v>
      </c>
      <c r="D15" s="1">
        <v>1</v>
      </c>
      <c r="E15" s="1"/>
      <c r="F15" s="1">
        <v>1</v>
      </c>
      <c r="G15" s="1">
        <v>1</v>
      </c>
      <c r="H15" s="1">
        <f t="shared" si="0"/>
        <v>20</v>
      </c>
      <c r="I15" s="3" t="s">
        <v>63</v>
      </c>
      <c r="J15" s="1">
        <v>20</v>
      </c>
      <c r="L15" s="1"/>
    </row>
    <row r="16" spans="2:12" x14ac:dyDescent="0.25">
      <c r="B16" t="s">
        <v>20</v>
      </c>
      <c r="C16" s="1">
        <v>1</v>
      </c>
      <c r="D16" s="1"/>
      <c r="E16" s="1">
        <v>1</v>
      </c>
      <c r="F16" s="1">
        <v>1</v>
      </c>
      <c r="G16" s="1">
        <v>1</v>
      </c>
      <c r="H16" s="1">
        <f t="shared" si="0"/>
        <v>16</v>
      </c>
      <c r="I16" s="3" t="s">
        <v>63</v>
      </c>
      <c r="J16" s="1">
        <v>16</v>
      </c>
      <c r="L16" s="1"/>
    </row>
    <row r="17" spans="2:12" x14ac:dyDescent="0.25">
      <c r="B17" t="s">
        <v>17</v>
      </c>
      <c r="C17" s="1"/>
      <c r="D17" s="1">
        <v>1</v>
      </c>
      <c r="E17" s="1">
        <v>1</v>
      </c>
      <c r="F17" s="1">
        <v>1</v>
      </c>
      <c r="G17" s="1">
        <v>1</v>
      </c>
      <c r="H17" s="1">
        <f t="shared" si="0"/>
        <v>19</v>
      </c>
      <c r="I17" s="3" t="s">
        <v>63</v>
      </c>
      <c r="J17" s="1">
        <v>19</v>
      </c>
      <c r="L17" s="1"/>
    </row>
    <row r="18" spans="2:12" x14ac:dyDescent="0.25">
      <c r="B18" t="s">
        <v>18</v>
      </c>
      <c r="C18" s="1">
        <v>1</v>
      </c>
      <c r="D18" s="1">
        <v>1</v>
      </c>
      <c r="E18" s="1">
        <v>1</v>
      </c>
      <c r="F18" s="1">
        <v>1</v>
      </c>
      <c r="H18" s="1">
        <f t="shared" si="0"/>
        <v>22</v>
      </c>
      <c r="I18" s="3" t="s">
        <v>9</v>
      </c>
      <c r="J18" s="1">
        <v>22</v>
      </c>
      <c r="L18" s="1"/>
    </row>
    <row r="19" spans="2:12" x14ac:dyDescent="0.25">
      <c r="H19" s="1"/>
    </row>
    <row r="20" spans="2:12" x14ac:dyDescent="0.25">
      <c r="B20" t="s">
        <v>10</v>
      </c>
      <c r="C20" s="1"/>
      <c r="D20" s="1"/>
      <c r="E20" s="1"/>
      <c r="F20" s="1"/>
      <c r="G20" s="1">
        <v>1</v>
      </c>
      <c r="H20" s="5">
        <f>SUMPRODUCT($C$21:$G$21,C20:G20)</f>
        <v>1</v>
      </c>
      <c r="I20" s="1"/>
      <c r="J20" s="1"/>
      <c r="K20" s="1"/>
    </row>
    <row r="21" spans="2:12" x14ac:dyDescent="0.25">
      <c r="C21" s="4">
        <v>4</v>
      </c>
      <c r="D21" s="4">
        <v>7</v>
      </c>
      <c r="E21" s="4">
        <v>3</v>
      </c>
      <c r="F21" s="11">
        <v>8</v>
      </c>
      <c r="G21" s="11">
        <v>1</v>
      </c>
      <c r="H21" s="1"/>
      <c r="I21" s="1"/>
      <c r="J21" s="1"/>
      <c r="K2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14</vt:i4>
      </vt:variant>
    </vt:vector>
  </HeadingPairs>
  <TitlesOfParts>
    <vt:vector size="14" baseType="lpstr">
      <vt:lpstr>Relatório de Resposta 1</vt:lpstr>
      <vt:lpstr>Relatório de Sensibilidade 1</vt:lpstr>
      <vt:lpstr>Folha1</vt:lpstr>
      <vt:lpstr>Relatório de Resposta 2</vt:lpstr>
      <vt:lpstr>Relatório de Sensibilidade 2</vt:lpstr>
      <vt:lpstr>Folha2</vt:lpstr>
      <vt:lpstr>Relatório de Resposta 3</vt:lpstr>
      <vt:lpstr>Relatório de Sensibilidade 3</vt:lpstr>
      <vt:lpstr>Folha3</vt:lpstr>
      <vt:lpstr>Folha4</vt:lpstr>
      <vt:lpstr>Folha5</vt:lpstr>
      <vt:lpstr>Folha6</vt:lpstr>
      <vt:lpstr>Folha7</vt:lpstr>
      <vt:lpstr>Folha8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laptop</cp:lastModifiedBy>
  <dcterms:created xsi:type="dcterms:W3CDTF">2016-01-24T11:08:38Z</dcterms:created>
  <dcterms:modified xsi:type="dcterms:W3CDTF">2017-02-23T12:02:43Z</dcterms:modified>
</cp:coreProperties>
</file>